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alison\trabajo dga\RNIA\notas de prensa\NOVIEMBRE\18-11-2020\"/>
    </mc:Choice>
  </mc:AlternateContent>
  <xr:revisionPtr revIDLastSave="0" documentId="8_{51924167-67FE-4AFA-AEF8-5706CE6BBF59}" xr6:coauthVersionLast="36" xr6:coauthVersionMax="36" xr10:uidLastSave="{00000000-0000-0000-0000-000000000000}"/>
  <bookViews>
    <workbookView xWindow="0" yWindow="0" windowWidth="23040" windowHeight="9060" xr2:uid="{ECA6FDE6-5DD4-4104-B3C8-40D7774B3EDD}"/>
  </bookViews>
  <sheets>
    <sheet name="Exportaciones-Val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4" i="1" l="1"/>
  <c r="I74" i="1"/>
  <c r="H74" i="1"/>
  <c r="M72" i="1"/>
  <c r="M66" i="1" s="1"/>
  <c r="L72" i="1"/>
  <c r="L66" i="1" s="1"/>
  <c r="F72" i="1"/>
  <c r="F66" i="1" s="1"/>
  <c r="E72" i="1"/>
  <c r="E66" i="1" s="1"/>
  <c r="N66" i="1"/>
  <c r="K66" i="1"/>
  <c r="J66" i="1"/>
  <c r="I66" i="1"/>
  <c r="H66" i="1"/>
  <c r="G66" i="1"/>
  <c r="F64" i="1"/>
  <c r="E64" i="1"/>
  <c r="D64" i="1"/>
  <c r="N49" i="1"/>
  <c r="M49" i="1"/>
  <c r="L49" i="1"/>
  <c r="K49" i="1"/>
  <c r="J49" i="1"/>
  <c r="I49" i="1"/>
  <c r="H49" i="1"/>
  <c r="G49" i="1"/>
  <c r="F49" i="1"/>
  <c r="E49" i="1"/>
  <c r="D49" i="1"/>
  <c r="F47" i="1"/>
  <c r="F42" i="1" s="1"/>
  <c r="N42" i="1"/>
  <c r="M42" i="1"/>
  <c r="L42" i="1"/>
  <c r="K42" i="1"/>
  <c r="K9" i="1" s="1"/>
  <c r="J42" i="1"/>
  <c r="I42" i="1"/>
  <c r="H42" i="1"/>
  <c r="H9" i="1" s="1"/>
  <c r="G42" i="1"/>
  <c r="E42" i="1"/>
  <c r="D42" i="1"/>
  <c r="F40" i="1"/>
  <c r="E40" i="1"/>
  <c r="D40" i="1"/>
  <c r="D25" i="1" s="1"/>
  <c r="N25" i="1"/>
  <c r="N9" i="1" s="1"/>
  <c r="M25" i="1"/>
  <c r="L25" i="1"/>
  <c r="K25" i="1"/>
  <c r="J25" i="1"/>
  <c r="I25" i="1"/>
  <c r="I9" i="1" s="1"/>
  <c r="H25" i="1"/>
  <c r="G25" i="1"/>
  <c r="F25" i="1"/>
  <c r="F9" i="1" s="1"/>
  <c r="E25" i="1"/>
  <c r="F23" i="1"/>
  <c r="E23" i="1"/>
  <c r="D23" i="1"/>
  <c r="N11" i="1"/>
  <c r="M11" i="1"/>
  <c r="M9" i="1" s="1"/>
  <c r="L11" i="1"/>
  <c r="L9" i="1" s="1"/>
  <c r="K11" i="1"/>
  <c r="J11" i="1"/>
  <c r="I11" i="1"/>
  <c r="H11" i="1"/>
  <c r="G11" i="1"/>
  <c r="F11" i="1"/>
  <c r="E11" i="1"/>
  <c r="E9" i="1" s="1"/>
  <c r="D11" i="1"/>
  <c r="D9" i="1" s="1"/>
  <c r="J9" i="1"/>
  <c r="G9" i="1"/>
</calcChain>
</file>

<file path=xl/sharedStrings.xml><?xml version="1.0" encoding="utf-8"?>
<sst xmlns="http://schemas.openxmlformats.org/spreadsheetml/2006/main" count="180" uniqueCount="47">
  <si>
    <t>PERÚ: VALOR DE LA EXPORTACIÓN DE PRODUCTOS HIDROBIOLÓGICOS PROCEDENTES DE LA ACTIVIDAD DE ACUICULTURA POR ESPECIE Y SEGÚN PAÍS DE DESTINO, 2009-2019</t>
  </si>
  <si>
    <t>(US$ FOB)</t>
  </si>
  <si>
    <t>Especie / País</t>
  </si>
  <si>
    <t>Total</t>
  </si>
  <si>
    <t>Concha de Abanico</t>
  </si>
  <si>
    <t>Francia</t>
  </si>
  <si>
    <t>Bélgica</t>
  </si>
  <si>
    <t>Estados Unidos</t>
  </si>
  <si>
    <t>Italia</t>
  </si>
  <si>
    <t>Reino Unido</t>
  </si>
  <si>
    <t>Países bajos</t>
  </si>
  <si>
    <t>Nueva Zelanda</t>
  </si>
  <si>
    <t>-</t>
  </si>
  <si>
    <t>España</t>
  </si>
  <si>
    <t>Australia</t>
  </si>
  <si>
    <t>Alemania</t>
  </si>
  <si>
    <t>Otros</t>
  </si>
  <si>
    <t>Langostino</t>
  </si>
  <si>
    <t>China</t>
  </si>
  <si>
    <t>Viet nam</t>
  </si>
  <si>
    <t>Corea del Sur</t>
  </si>
  <si>
    <t>Taiwan</t>
  </si>
  <si>
    <t>Ecuador</t>
  </si>
  <si>
    <t>Panamá</t>
  </si>
  <si>
    <t>Países Bajos</t>
  </si>
  <si>
    <t>Portugal</t>
  </si>
  <si>
    <t>Tilapia</t>
  </si>
  <si>
    <t>Uruguay</t>
  </si>
  <si>
    <t>Trucha</t>
  </si>
  <si>
    <t>Suecia</t>
  </si>
  <si>
    <t>Rusia</t>
  </si>
  <si>
    <t>Japón</t>
  </si>
  <si>
    <t>Canadá</t>
  </si>
  <si>
    <t>Noruega</t>
  </si>
  <si>
    <t>Polonia</t>
  </si>
  <si>
    <t>México</t>
  </si>
  <si>
    <t>Argentina</t>
  </si>
  <si>
    <t>Luxenburgo</t>
  </si>
  <si>
    <t>Holanda</t>
  </si>
  <si>
    <t>Bolivia</t>
  </si>
  <si>
    <t>Paiche</t>
  </si>
  <si>
    <t>Chile</t>
  </si>
  <si>
    <t>Malasia</t>
  </si>
  <si>
    <t>Algas</t>
  </si>
  <si>
    <t>(0)  Corresponde a cifras menores a media tonelada metricas bruta</t>
  </si>
  <si>
    <t>Fuente: Empresas acuícolas y a partir del 2003 la Superintendencia Nacional de Administración Tributaria (SUNAT) - Oficina de Estadística.</t>
  </si>
  <si>
    <t>Brasil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</si>
</sst>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_);\(0\)"/>
    <numFmt numFmtId="165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b/>
      <sz val="11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9"/>
      <color rgb="FF000000"/>
      <name val="Cambria"/>
      <family val="1"/>
    </font>
    <font>
      <sz val="10"/>
      <color rgb="FFA5A5A5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E7DFFD"/>
        <bgColor rgb="FFE7DFFD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0" fontId="2" fillId="0" borderId="0"/>
    <xf numFmtId="0" fontId="4" fillId="0" borderId="0" applyNumberFormat="0" applyFill="0" applyBorder="0" applyAlignment="0" applyProtection="0"/>
  </cellStyleXfs>
  <cellXfs count="54">
    <xf numFmtId="0" fontId="0" fillId="0" borderId="0" xfId="0"/>
    <xf numFmtId="0" fontId="3" fillId="0" borderId="0" xfId="2" applyFont="1"/>
    <xf numFmtId="0" fontId="4" fillId="0" borderId="0" xfId="3"/>
    <xf numFmtId="3" fontId="3" fillId="0" borderId="0" xfId="2" applyNumberFormat="1" applyFont="1"/>
    <xf numFmtId="0" fontId="3" fillId="0" borderId="0" xfId="2" applyFont="1" applyAlignment="1">
      <alignment horizontal="right"/>
    </xf>
    <xf numFmtId="0" fontId="2" fillId="0" borderId="0" xfId="2" applyFont="1" applyAlignment="1"/>
    <xf numFmtId="0" fontId="3" fillId="0" borderId="0" xfId="2" applyFont="1" applyAlignment="1">
      <alignment vertical="center"/>
    </xf>
    <xf numFmtId="0" fontId="5" fillId="0" borderId="0" xfId="2" applyFont="1" applyAlignment="1">
      <alignment horizontal="center" vertical="center" wrapText="1"/>
    </xf>
    <xf numFmtId="0" fontId="6" fillId="0" borderId="0" xfId="2" applyFont="1" applyAlignment="1">
      <alignment horizontal="center" vertical="center"/>
    </xf>
    <xf numFmtId="0" fontId="5" fillId="0" borderId="0" xfId="2" applyFont="1" applyAlignment="1">
      <alignment vertical="center"/>
    </xf>
    <xf numFmtId="0" fontId="7" fillId="0" borderId="0" xfId="2" applyFont="1" applyAlignment="1">
      <alignment vertical="center"/>
    </xf>
    <xf numFmtId="0" fontId="3" fillId="0" borderId="0" xfId="2" applyFont="1" applyAlignment="1">
      <alignment horizontal="right" vertical="center"/>
    </xf>
    <xf numFmtId="0" fontId="6" fillId="0" borderId="0" xfId="2" applyFont="1" applyAlignment="1">
      <alignment vertical="center"/>
    </xf>
    <xf numFmtId="0" fontId="6" fillId="2" borderId="1" xfId="2" applyFont="1" applyFill="1" applyBorder="1" applyAlignment="1">
      <alignment horizontal="center" vertical="center"/>
    </xf>
    <xf numFmtId="0" fontId="3" fillId="0" borderId="2" xfId="2" applyFont="1" applyBorder="1"/>
    <xf numFmtId="164" fontId="6" fillId="2" borderId="3" xfId="2" applyNumberFormat="1" applyFont="1" applyFill="1" applyBorder="1" applyAlignment="1">
      <alignment horizontal="center" vertical="center"/>
    </xf>
    <xf numFmtId="0" fontId="6" fillId="2" borderId="2" xfId="2" applyFont="1" applyFill="1" applyBorder="1" applyAlignment="1">
      <alignment horizontal="center" vertical="center"/>
    </xf>
    <xf numFmtId="0" fontId="6" fillId="2" borderId="1" xfId="2" applyFont="1" applyFill="1" applyBorder="1" applyAlignment="1">
      <alignment horizontal="center" vertical="center"/>
    </xf>
    <xf numFmtId="0" fontId="6" fillId="2" borderId="3" xfId="2" applyFont="1" applyFill="1" applyBorder="1" applyAlignment="1">
      <alignment horizontal="center" vertical="center"/>
    </xf>
    <xf numFmtId="164" fontId="6" fillId="2" borderId="4" xfId="2" applyNumberFormat="1" applyFont="1" applyFill="1" applyBorder="1" applyAlignment="1">
      <alignment horizontal="center" vertical="center"/>
    </xf>
    <xf numFmtId="0" fontId="6" fillId="0" borderId="5" xfId="2" applyFont="1" applyBorder="1" applyAlignment="1">
      <alignment horizontal="left" vertical="center"/>
    </xf>
    <xf numFmtId="3" fontId="6" fillId="0" borderId="0" xfId="2" applyNumberFormat="1" applyFont="1" applyAlignment="1">
      <alignment vertical="center"/>
    </xf>
    <xf numFmtId="0" fontId="6" fillId="0" borderId="6" xfId="2" applyFont="1" applyBorder="1" applyAlignment="1">
      <alignment vertical="center"/>
    </xf>
    <xf numFmtId="3" fontId="6" fillId="0" borderId="6" xfId="2" applyNumberFormat="1" applyFont="1" applyBorder="1" applyAlignment="1">
      <alignment vertical="center"/>
    </xf>
    <xf numFmtId="0" fontId="6" fillId="0" borderId="7" xfId="2" applyFont="1" applyBorder="1" applyAlignment="1">
      <alignment horizontal="right" vertical="center"/>
    </xf>
    <xf numFmtId="0" fontId="6" fillId="2" borderId="5" xfId="2" applyFont="1" applyFill="1" applyBorder="1" applyAlignment="1">
      <alignment horizontal="left" vertical="center"/>
    </xf>
    <xf numFmtId="0" fontId="6" fillId="2" borderId="0" xfId="2" applyFont="1" applyFill="1" applyBorder="1" applyAlignment="1">
      <alignment horizontal="center" vertical="center"/>
    </xf>
    <xf numFmtId="3" fontId="6" fillId="2" borderId="0" xfId="2" applyNumberFormat="1" applyFont="1" applyFill="1" applyBorder="1" applyAlignment="1">
      <alignment vertical="center"/>
    </xf>
    <xf numFmtId="3" fontId="6" fillId="2" borderId="7" xfId="2" applyNumberFormat="1" applyFont="1" applyFill="1" applyBorder="1" applyAlignment="1">
      <alignment horizontal="right" vertical="center"/>
    </xf>
    <xf numFmtId="3" fontId="6" fillId="0" borderId="7" xfId="2" applyNumberFormat="1" applyFont="1" applyBorder="1" applyAlignment="1">
      <alignment horizontal="right" vertical="center"/>
    </xf>
    <xf numFmtId="3" fontId="3" fillId="0" borderId="0" xfId="2" applyNumberFormat="1" applyFont="1" applyAlignment="1">
      <alignment horizontal="right" vertical="center"/>
    </xf>
    <xf numFmtId="3" fontId="3" fillId="0" borderId="7" xfId="2" applyNumberFormat="1" applyFont="1" applyBorder="1" applyAlignment="1">
      <alignment horizontal="right"/>
    </xf>
    <xf numFmtId="3" fontId="3" fillId="3" borderId="0" xfId="2" applyNumberFormat="1" applyFont="1" applyFill="1" applyBorder="1"/>
    <xf numFmtId="3" fontId="3" fillId="0" borderId="0" xfId="2" applyNumberFormat="1" applyFont="1" applyAlignment="1">
      <alignment vertical="center"/>
    </xf>
    <xf numFmtId="3" fontId="3" fillId="0" borderId="7" xfId="2" applyNumberFormat="1" applyFont="1" applyBorder="1" applyAlignment="1">
      <alignment horizontal="right" vertical="center"/>
    </xf>
    <xf numFmtId="0" fontId="6" fillId="2" borderId="0" xfId="2" applyFont="1" applyFill="1" applyBorder="1" applyAlignment="1">
      <alignment vertical="center"/>
    </xf>
    <xf numFmtId="3" fontId="6" fillId="4" borderId="7" xfId="2" applyNumberFormat="1" applyFont="1" applyFill="1" applyBorder="1" applyAlignment="1">
      <alignment horizontal="right" vertical="center"/>
    </xf>
    <xf numFmtId="3" fontId="3" fillId="0" borderId="0" xfId="2" applyNumberFormat="1" applyFont="1" applyAlignment="1">
      <alignment horizontal="right"/>
    </xf>
    <xf numFmtId="3" fontId="3" fillId="4" borderId="7" xfId="2" applyNumberFormat="1" applyFont="1" applyFill="1" applyBorder="1" applyAlignment="1">
      <alignment horizontal="right"/>
    </xf>
    <xf numFmtId="165" fontId="3" fillId="4" borderId="7" xfId="1" applyFont="1" applyFill="1" applyBorder="1" applyAlignment="1">
      <alignment horizontal="right"/>
    </xf>
    <xf numFmtId="165" fontId="3" fillId="0" borderId="7" xfId="1" applyFont="1" applyBorder="1" applyAlignment="1">
      <alignment horizontal="right" vertical="center"/>
    </xf>
    <xf numFmtId="3" fontId="6" fillId="2" borderId="0" xfId="2" applyNumberFormat="1" applyFont="1" applyFill="1" applyBorder="1" applyAlignment="1">
      <alignment horizontal="right" vertical="center"/>
    </xf>
    <xf numFmtId="165" fontId="3" fillId="0" borderId="7" xfId="1" applyFont="1" applyBorder="1" applyAlignment="1">
      <alignment horizontal="right"/>
    </xf>
    <xf numFmtId="0" fontId="6" fillId="0" borderId="8" xfId="2" applyFont="1" applyBorder="1" applyAlignment="1">
      <alignment horizontal="left" vertical="center"/>
    </xf>
    <xf numFmtId="0" fontId="3" fillId="0" borderId="9" xfId="2" applyFont="1" applyBorder="1" applyAlignment="1">
      <alignment vertical="center"/>
    </xf>
    <xf numFmtId="3" fontId="3" fillId="0" borderId="9" xfId="2" applyNumberFormat="1" applyFont="1" applyBorder="1" applyAlignment="1">
      <alignment vertical="center"/>
    </xf>
    <xf numFmtId="3" fontId="3" fillId="0" borderId="10" xfId="2" applyNumberFormat="1" applyFont="1" applyBorder="1" applyAlignment="1">
      <alignment horizontal="right" vertical="center"/>
    </xf>
    <xf numFmtId="0" fontId="2" fillId="0" borderId="0" xfId="2" applyFont="1"/>
    <xf numFmtId="0" fontId="8" fillId="0" borderId="0" xfId="2" applyFont="1"/>
    <xf numFmtId="3" fontId="2" fillId="0" borderId="0" xfId="2" applyNumberFormat="1" applyFont="1"/>
    <xf numFmtId="0" fontId="2" fillId="0" borderId="0" xfId="2" applyFont="1" applyAlignment="1">
      <alignment horizontal="right"/>
    </xf>
    <xf numFmtId="0" fontId="9" fillId="0" borderId="0" xfId="2" applyFont="1"/>
    <xf numFmtId="3" fontId="9" fillId="0" borderId="0" xfId="2" applyNumberFormat="1" applyFont="1"/>
    <xf numFmtId="0" fontId="0" fillId="0" borderId="0" xfId="2" applyFont="1"/>
  </cellXfs>
  <cellStyles count="4">
    <cellStyle name="Hipervínculo" xfId="3" builtinId="8"/>
    <cellStyle name="Millares" xfId="1" builtinId="3"/>
    <cellStyle name="Normal" xfId="0" builtinId="0"/>
    <cellStyle name="Normal 3" xfId="2" xr:uid="{D00915CA-67E0-4CD6-A4DF-4E69EEC3374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86C6AD-7820-4503-89EA-BA6A453CC400}">
  <sheetPr>
    <tabColor theme="4" tint="0.39997558519241921"/>
    <pageSetUpPr fitToPage="1"/>
  </sheetPr>
  <dimension ref="A1:N99"/>
  <sheetViews>
    <sheetView showGridLines="0" tabSelected="1" zoomScale="90" zoomScaleNormal="90" workbookViewId="0">
      <selection activeCell="C1" sqref="C1"/>
    </sheetView>
  </sheetViews>
  <sheetFormatPr baseColWidth="10" defaultColWidth="12.5546875" defaultRowHeight="15" customHeight="1" x14ac:dyDescent="0.25"/>
  <cols>
    <col min="1" max="1" width="1.88671875" style="5" customWidth="1"/>
    <col min="2" max="2" width="2" style="5" customWidth="1"/>
    <col min="3" max="3" width="19.6640625" style="5" customWidth="1"/>
    <col min="4" max="4" width="14.88671875" style="5" bestFit="1" customWidth="1"/>
    <col min="5" max="5" width="14.44140625" style="5" bestFit="1" customWidth="1"/>
    <col min="6" max="6" width="15.5546875" style="5" bestFit="1" customWidth="1"/>
    <col min="7" max="7" width="14.88671875" style="5" customWidth="1"/>
    <col min="8" max="8" width="15.5546875" style="5" bestFit="1" customWidth="1"/>
    <col min="9" max="12" width="15.109375" style="5" bestFit="1" customWidth="1"/>
    <col min="13" max="13" width="15.5546875" style="5" bestFit="1" customWidth="1"/>
    <col min="14" max="14" width="15.5546875" style="50" bestFit="1" customWidth="1"/>
    <col min="15" max="15" width="12.5546875" style="5"/>
    <col min="16" max="16" width="14.33203125" style="5" bestFit="1" customWidth="1"/>
    <col min="17" max="16384" width="12.5546875" style="5"/>
  </cols>
  <sheetData>
    <row r="1" spans="1:14" ht="12.75" customHeight="1" x14ac:dyDescent="0.3">
      <c r="A1" s="1"/>
      <c r="B1" s="1"/>
      <c r="C1" s="2"/>
      <c r="D1" s="3"/>
      <c r="E1" s="3"/>
      <c r="F1" s="1"/>
      <c r="G1" s="1"/>
      <c r="H1" s="1"/>
      <c r="I1" s="1"/>
      <c r="J1" s="1"/>
      <c r="K1" s="1"/>
      <c r="L1" s="3"/>
      <c r="M1" s="3"/>
      <c r="N1" s="4"/>
    </row>
    <row r="2" spans="1:14" ht="12.75" customHeight="1" x14ac:dyDescent="0.3">
      <c r="A2" s="1"/>
      <c r="B2" s="1"/>
      <c r="C2" s="2"/>
      <c r="D2" s="3"/>
      <c r="E2" s="3"/>
      <c r="F2" s="1"/>
      <c r="G2" s="1"/>
      <c r="H2" s="1"/>
      <c r="I2" s="1"/>
      <c r="J2" s="1"/>
      <c r="K2" s="1"/>
      <c r="L2" s="3"/>
      <c r="M2" s="3"/>
      <c r="N2" s="4"/>
    </row>
    <row r="3" spans="1:14" ht="16.5" customHeight="1" x14ac:dyDescent="0.25">
      <c r="A3" s="6"/>
      <c r="B3" s="7" t="s">
        <v>0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</row>
    <row r="4" spans="1:14" ht="15.75" customHeight="1" x14ac:dyDescent="0.25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</row>
    <row r="5" spans="1:14" ht="15.75" customHeight="1" x14ac:dyDescent="0.25">
      <c r="A5" s="6"/>
      <c r="B5" s="8" t="s">
        <v>1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</row>
    <row r="6" spans="1:14" ht="11.25" customHeight="1" x14ac:dyDescent="0.25">
      <c r="A6" s="6"/>
      <c r="B6" s="9"/>
      <c r="C6" s="10"/>
      <c r="D6" s="6"/>
      <c r="E6" s="6"/>
      <c r="F6" s="6"/>
      <c r="G6" s="6"/>
      <c r="H6" s="6"/>
      <c r="I6" s="6"/>
      <c r="J6" s="6"/>
      <c r="K6" s="6"/>
      <c r="L6" s="6"/>
      <c r="M6" s="6"/>
      <c r="N6" s="11"/>
    </row>
    <row r="7" spans="1:14" ht="38.25" customHeight="1" x14ac:dyDescent="0.25">
      <c r="A7" s="12"/>
      <c r="B7" s="13" t="s">
        <v>2</v>
      </c>
      <c r="C7" s="14"/>
      <c r="D7" s="15">
        <v>2009</v>
      </c>
      <c r="E7" s="16">
        <v>2010</v>
      </c>
      <c r="F7" s="17">
        <v>2011</v>
      </c>
      <c r="G7" s="18">
        <v>2012</v>
      </c>
      <c r="H7" s="18">
        <v>2013</v>
      </c>
      <c r="I7" s="18">
        <v>2014</v>
      </c>
      <c r="J7" s="18">
        <v>2015</v>
      </c>
      <c r="K7" s="18">
        <v>2016</v>
      </c>
      <c r="L7" s="18">
        <v>2017</v>
      </c>
      <c r="M7" s="18">
        <v>2018</v>
      </c>
      <c r="N7" s="19">
        <v>2019</v>
      </c>
    </row>
    <row r="8" spans="1:14" ht="7.5" customHeight="1" x14ac:dyDescent="0.25">
      <c r="A8" s="12"/>
      <c r="B8" s="20"/>
      <c r="C8" s="12"/>
      <c r="D8" s="21"/>
      <c r="E8" s="22"/>
      <c r="F8" s="12"/>
      <c r="G8" s="12"/>
      <c r="H8" s="12"/>
      <c r="I8" s="12"/>
      <c r="J8" s="22"/>
      <c r="K8" s="22"/>
      <c r="L8" s="23"/>
      <c r="M8" s="21"/>
      <c r="N8" s="24"/>
    </row>
    <row r="9" spans="1:14" ht="15" customHeight="1" x14ac:dyDescent="0.25">
      <c r="A9" s="12"/>
      <c r="B9" s="25"/>
      <c r="C9" s="26" t="s">
        <v>3</v>
      </c>
      <c r="D9" s="27">
        <f t="shared" ref="D9" si="0">SUM(D11,D25,D42,D49)</f>
        <v>109354160</v>
      </c>
      <c r="E9" s="27">
        <f t="shared" ref="E9:G9" si="1">SUM(E11,E25,E42,E49,E66)</f>
        <v>165648911</v>
      </c>
      <c r="F9" s="27">
        <f t="shared" si="1"/>
        <v>229228495.51000002</v>
      </c>
      <c r="G9" s="27">
        <f t="shared" si="1"/>
        <v>178886491.30000001</v>
      </c>
      <c r="H9" s="27">
        <f t="shared" ref="H9:L9" si="2">SUM(H11,H25,H42,H49,H66,H74)</f>
        <v>298205477.18000013</v>
      </c>
      <c r="I9" s="27">
        <f t="shared" si="2"/>
        <v>288722521.48000002</v>
      </c>
      <c r="J9" s="27">
        <f t="shared" si="2"/>
        <v>233328518.80000001</v>
      </c>
      <c r="K9" s="27">
        <f t="shared" si="2"/>
        <v>230104751.31000003</v>
      </c>
      <c r="L9" s="27">
        <f t="shared" si="2"/>
        <v>297156636.05000001</v>
      </c>
      <c r="M9" s="27">
        <f t="shared" ref="M9:N9" si="3">+M11+M25+M42+M49+M66</f>
        <v>328788867.85000002</v>
      </c>
      <c r="N9" s="28">
        <f t="shared" si="3"/>
        <v>360839982.40999991</v>
      </c>
    </row>
    <row r="10" spans="1:14" ht="12.75" customHeight="1" x14ac:dyDescent="0.25">
      <c r="A10" s="12"/>
      <c r="B10" s="20"/>
      <c r="C10" s="12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9"/>
    </row>
    <row r="11" spans="1:14" ht="15.75" customHeight="1" x14ac:dyDescent="0.25">
      <c r="A11" s="12"/>
      <c r="B11" s="25" t="s">
        <v>4</v>
      </c>
      <c r="C11" s="26"/>
      <c r="D11" s="27">
        <f t="shared" ref="D11:N11" si="4">SUM(D13:D23)</f>
        <v>46759447</v>
      </c>
      <c r="E11" s="27">
        <f t="shared" si="4"/>
        <v>96427147</v>
      </c>
      <c r="F11" s="27">
        <f t="shared" si="4"/>
        <v>131293390.23000002</v>
      </c>
      <c r="G11" s="27">
        <f t="shared" si="4"/>
        <v>75565123.340000004</v>
      </c>
      <c r="H11" s="27">
        <f t="shared" si="4"/>
        <v>159361020.78999999</v>
      </c>
      <c r="I11" s="27">
        <f t="shared" si="4"/>
        <v>125113631.97000001</v>
      </c>
      <c r="J11" s="27">
        <f t="shared" si="4"/>
        <v>80980322.479999989</v>
      </c>
      <c r="K11" s="27">
        <f t="shared" si="4"/>
        <v>77300482.829999998</v>
      </c>
      <c r="L11" s="27">
        <f t="shared" si="4"/>
        <v>54011532.370000005</v>
      </c>
      <c r="M11" s="27">
        <f t="shared" si="4"/>
        <v>74036756.979999989</v>
      </c>
      <c r="N11" s="28">
        <f t="shared" si="4"/>
        <v>88376455.519999981</v>
      </c>
    </row>
    <row r="12" spans="1:14" ht="12" customHeight="1" x14ac:dyDescent="0.25">
      <c r="A12" s="12"/>
      <c r="B12" s="20"/>
      <c r="C12" s="12"/>
      <c r="D12" s="21"/>
      <c r="E12" s="30"/>
      <c r="F12" s="30"/>
      <c r="G12" s="30"/>
      <c r="H12" s="30"/>
      <c r="I12" s="30"/>
      <c r="J12" s="30"/>
      <c r="K12" s="30"/>
      <c r="L12" s="30"/>
      <c r="M12" s="30"/>
      <c r="N12" s="29"/>
    </row>
    <row r="13" spans="1:14" ht="15.75" customHeight="1" x14ac:dyDescent="0.25">
      <c r="A13" s="6"/>
      <c r="B13" s="20"/>
      <c r="C13" s="6" t="s">
        <v>5</v>
      </c>
      <c r="D13" s="30">
        <v>26486678</v>
      </c>
      <c r="E13" s="30">
        <v>52129014</v>
      </c>
      <c r="F13" s="30">
        <v>78345739.620000005</v>
      </c>
      <c r="G13" s="30">
        <v>38699281.350000001</v>
      </c>
      <c r="H13" s="3">
        <v>49919460.299999997</v>
      </c>
      <c r="I13" s="3">
        <v>54703330.130000003</v>
      </c>
      <c r="J13" s="3">
        <v>41856383.859999999</v>
      </c>
      <c r="K13" s="3">
        <v>30097496.719999999</v>
      </c>
      <c r="L13" s="3">
        <v>26031459.66</v>
      </c>
      <c r="M13" s="3">
        <v>18905573.809999999</v>
      </c>
      <c r="N13" s="31">
        <v>38275836.009999976</v>
      </c>
    </row>
    <row r="14" spans="1:14" ht="15.75" customHeight="1" x14ac:dyDescent="0.25">
      <c r="A14" s="6"/>
      <c r="B14" s="20"/>
      <c r="C14" s="6" t="s">
        <v>6</v>
      </c>
      <c r="D14" s="30">
        <v>1219686</v>
      </c>
      <c r="E14" s="30">
        <v>2875099</v>
      </c>
      <c r="F14" s="30">
        <v>7023099.0700000003</v>
      </c>
      <c r="G14" s="30">
        <v>3835277.36</v>
      </c>
      <c r="H14" s="3">
        <v>12641408.25</v>
      </c>
      <c r="I14" s="3">
        <v>14908363.6</v>
      </c>
      <c r="J14" s="3">
        <v>10560559.199999999</v>
      </c>
      <c r="K14" s="3">
        <v>12025715.109999999</v>
      </c>
      <c r="L14" s="3">
        <v>4859731.45</v>
      </c>
      <c r="M14" s="3">
        <v>6257373.1399999997</v>
      </c>
      <c r="N14" s="31">
        <v>2834936.0300000003</v>
      </c>
    </row>
    <row r="15" spans="1:14" ht="15.75" customHeight="1" x14ac:dyDescent="0.25">
      <c r="A15" s="6"/>
      <c r="B15" s="20"/>
      <c r="C15" s="6" t="s">
        <v>7</v>
      </c>
      <c r="D15" s="30">
        <v>8793308</v>
      </c>
      <c r="E15" s="30">
        <v>23428355</v>
      </c>
      <c r="F15" s="30">
        <v>28582389.93</v>
      </c>
      <c r="G15" s="30">
        <v>18806584.190000001</v>
      </c>
      <c r="H15" s="3">
        <v>66844517.189999998</v>
      </c>
      <c r="I15" s="3">
        <v>25134769.559999999</v>
      </c>
      <c r="J15" s="3">
        <v>10812762.619999999</v>
      </c>
      <c r="K15" s="3">
        <v>6749980.25</v>
      </c>
      <c r="L15" s="3">
        <v>3639245.6</v>
      </c>
      <c r="M15" s="3">
        <v>11737799.74</v>
      </c>
      <c r="N15" s="31">
        <v>21596324.630000003</v>
      </c>
    </row>
    <row r="16" spans="1:14" ht="15.75" customHeight="1" x14ac:dyDescent="0.25">
      <c r="A16" s="6"/>
      <c r="B16" s="20"/>
      <c r="C16" s="6" t="s">
        <v>8</v>
      </c>
      <c r="D16" s="30">
        <v>2940908</v>
      </c>
      <c r="E16" s="30">
        <v>2720894</v>
      </c>
      <c r="F16" s="30">
        <v>3410746.18</v>
      </c>
      <c r="G16" s="30">
        <v>4936664.3600000003</v>
      </c>
      <c r="H16" s="3">
        <v>4476480.47</v>
      </c>
      <c r="I16" s="3">
        <v>5501624.0099999998</v>
      </c>
      <c r="J16" s="3">
        <v>2818549.87</v>
      </c>
      <c r="K16" s="3">
        <v>2033308.48</v>
      </c>
      <c r="L16" s="3">
        <v>1604646.14</v>
      </c>
      <c r="M16" s="3">
        <v>3217894.37</v>
      </c>
      <c r="N16" s="31">
        <v>2860721.8</v>
      </c>
    </row>
    <row r="17" spans="1:14" ht="15.75" customHeight="1" x14ac:dyDescent="0.25">
      <c r="A17" s="6"/>
      <c r="B17" s="20"/>
      <c r="C17" s="6" t="s">
        <v>9</v>
      </c>
      <c r="D17" s="30">
        <v>681656</v>
      </c>
      <c r="E17" s="30">
        <v>804858</v>
      </c>
      <c r="F17" s="30">
        <v>2134961.4300000002</v>
      </c>
      <c r="G17" s="30">
        <v>1532597</v>
      </c>
      <c r="H17" s="30">
        <v>1951247.28</v>
      </c>
      <c r="I17" s="3">
        <v>2558820.27</v>
      </c>
      <c r="J17" s="3">
        <v>1293793.5</v>
      </c>
      <c r="K17" s="3">
        <v>663774</v>
      </c>
      <c r="L17" s="3">
        <v>857793.5</v>
      </c>
      <c r="M17" s="3">
        <v>1186798.05</v>
      </c>
      <c r="N17" s="31">
        <v>794213.58000000007</v>
      </c>
    </row>
    <row r="18" spans="1:14" ht="15.75" customHeight="1" x14ac:dyDescent="0.25">
      <c r="A18" s="6"/>
      <c r="B18" s="20"/>
      <c r="C18" s="6" t="s">
        <v>10</v>
      </c>
      <c r="D18" s="30">
        <v>3508295</v>
      </c>
      <c r="E18" s="30">
        <v>10763983</v>
      </c>
      <c r="F18" s="30">
        <v>3528080.4</v>
      </c>
      <c r="G18" s="30">
        <v>819971</v>
      </c>
      <c r="H18" s="3">
        <v>4081534.59</v>
      </c>
      <c r="I18" s="3">
        <v>4052114.74</v>
      </c>
      <c r="J18" s="3">
        <v>4548198.4400000004</v>
      </c>
      <c r="K18" s="3">
        <v>10111436.02</v>
      </c>
      <c r="L18" s="3">
        <v>4879471.88</v>
      </c>
      <c r="M18" s="3">
        <v>12109612.91</v>
      </c>
      <c r="N18" s="31">
        <v>3247117.6300000004</v>
      </c>
    </row>
    <row r="19" spans="1:14" ht="15.75" customHeight="1" x14ac:dyDescent="0.25">
      <c r="A19" s="6"/>
      <c r="B19" s="20"/>
      <c r="C19" s="6" t="s">
        <v>11</v>
      </c>
      <c r="D19" s="30" t="s">
        <v>12</v>
      </c>
      <c r="E19" s="30">
        <v>587752</v>
      </c>
      <c r="F19" s="30">
        <v>246255</v>
      </c>
      <c r="G19" s="30">
        <v>129130</v>
      </c>
      <c r="H19" s="3">
        <v>798114.6</v>
      </c>
      <c r="I19" s="3">
        <v>876619.4</v>
      </c>
      <c r="J19" s="3">
        <v>186245</v>
      </c>
      <c r="K19" s="3">
        <v>308704</v>
      </c>
      <c r="L19" s="3">
        <v>1839379</v>
      </c>
      <c r="M19" s="3">
        <v>725955</v>
      </c>
      <c r="N19" s="31">
        <v>550564</v>
      </c>
    </row>
    <row r="20" spans="1:14" ht="15.75" customHeight="1" x14ac:dyDescent="0.25">
      <c r="A20" s="6"/>
      <c r="B20" s="20"/>
      <c r="C20" s="6" t="s">
        <v>13</v>
      </c>
      <c r="D20" s="30">
        <v>1092259</v>
      </c>
      <c r="E20" s="30">
        <v>1399048</v>
      </c>
      <c r="F20" s="30">
        <v>1723674.27</v>
      </c>
      <c r="G20" s="30">
        <v>2148084.79</v>
      </c>
      <c r="H20" s="3">
        <v>2618378.62</v>
      </c>
      <c r="I20" s="3">
        <v>2828933.31</v>
      </c>
      <c r="J20" s="3">
        <v>2466153.38</v>
      </c>
      <c r="K20" s="3">
        <v>7483163.1399999997</v>
      </c>
      <c r="L20" s="3">
        <v>3040525.14</v>
      </c>
      <c r="M20" s="3">
        <v>12386164.15</v>
      </c>
      <c r="N20" s="31">
        <v>9065156.8699999992</v>
      </c>
    </row>
    <row r="21" spans="1:14" ht="15.75" customHeight="1" x14ac:dyDescent="0.25">
      <c r="A21" s="6"/>
      <c r="B21" s="20"/>
      <c r="C21" s="6" t="s">
        <v>14</v>
      </c>
      <c r="D21" s="30">
        <v>1129815</v>
      </c>
      <c r="E21" s="30">
        <v>88881</v>
      </c>
      <c r="F21" s="30">
        <v>2480378.0299999998</v>
      </c>
      <c r="G21" s="30">
        <v>1207377</v>
      </c>
      <c r="H21" s="3">
        <v>4493970.55</v>
      </c>
      <c r="I21" s="3">
        <v>2535994</v>
      </c>
      <c r="J21" s="3">
        <v>119195</v>
      </c>
      <c r="K21" s="3">
        <v>326400</v>
      </c>
      <c r="L21" s="3">
        <v>1150295</v>
      </c>
      <c r="M21" s="3">
        <v>812228.01</v>
      </c>
      <c r="N21" s="31">
        <v>2466967.8200000003</v>
      </c>
    </row>
    <row r="22" spans="1:14" ht="12" customHeight="1" x14ac:dyDescent="0.25">
      <c r="A22" s="6"/>
      <c r="B22" s="20"/>
      <c r="C22" s="6" t="s">
        <v>15</v>
      </c>
      <c r="D22" s="30">
        <v>19892</v>
      </c>
      <c r="E22" s="30" t="s">
        <v>12</v>
      </c>
      <c r="F22" s="30">
        <v>950</v>
      </c>
      <c r="G22" s="30">
        <v>153510.6</v>
      </c>
      <c r="H22" s="32">
        <v>111211.09</v>
      </c>
      <c r="I22" s="3">
        <v>831500.4</v>
      </c>
      <c r="J22" s="3">
        <v>1743069.24</v>
      </c>
      <c r="K22" s="3">
        <v>3052913</v>
      </c>
      <c r="L22" s="3">
        <v>1967360</v>
      </c>
      <c r="M22" s="3">
        <v>1342598</v>
      </c>
      <c r="N22" s="31">
        <v>1124360.8700000001</v>
      </c>
    </row>
    <row r="23" spans="1:14" ht="15.75" customHeight="1" x14ac:dyDescent="0.25">
      <c r="A23" s="6"/>
      <c r="B23" s="20"/>
      <c r="C23" s="6" t="s">
        <v>16</v>
      </c>
      <c r="D23" s="30">
        <f>281726+28+2+65851+539343</f>
        <v>886950</v>
      </c>
      <c r="E23" s="30">
        <f>3+425690+65173+447413+667502+23482</f>
        <v>1629263</v>
      </c>
      <c r="F23" s="30">
        <f>131293390.3-127476274</f>
        <v>3817116.299999997</v>
      </c>
      <c r="G23" s="30">
        <v>3296645.69</v>
      </c>
      <c r="H23" s="30">
        <v>11424697.85</v>
      </c>
      <c r="I23" s="30">
        <v>11181562.550000001</v>
      </c>
      <c r="J23" s="30">
        <v>4575412.37</v>
      </c>
      <c r="K23" s="30">
        <v>4447592.1100000003</v>
      </c>
      <c r="L23" s="30">
        <v>4141625</v>
      </c>
      <c r="M23" s="3">
        <v>5354759.8</v>
      </c>
      <c r="N23" s="31">
        <v>5560256.2799999993</v>
      </c>
    </row>
    <row r="24" spans="1:14" ht="15" customHeight="1" x14ac:dyDescent="0.25">
      <c r="A24" s="6"/>
      <c r="B24" s="20"/>
      <c r="C24" s="6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4"/>
    </row>
    <row r="25" spans="1:14" ht="15.75" customHeight="1" x14ac:dyDescent="0.25">
      <c r="A25" s="12"/>
      <c r="B25" s="25" t="s">
        <v>17</v>
      </c>
      <c r="C25" s="35"/>
      <c r="D25" s="27">
        <f t="shared" ref="D25:N25" si="5">SUM(D27:D40)</f>
        <v>57998654</v>
      </c>
      <c r="E25" s="27">
        <f t="shared" si="5"/>
        <v>62560193</v>
      </c>
      <c r="F25" s="27">
        <f t="shared" si="5"/>
        <v>87501370.25999999</v>
      </c>
      <c r="G25" s="27">
        <f t="shared" si="5"/>
        <v>92529531.409999996</v>
      </c>
      <c r="H25" s="27">
        <f t="shared" si="5"/>
        <v>126859460.17000011</v>
      </c>
      <c r="I25" s="27">
        <f t="shared" si="5"/>
        <v>155642203.12</v>
      </c>
      <c r="J25" s="27">
        <f t="shared" si="5"/>
        <v>136680843.94</v>
      </c>
      <c r="K25" s="27">
        <f t="shared" si="5"/>
        <v>130049480.00000003</v>
      </c>
      <c r="L25" s="27">
        <f t="shared" si="5"/>
        <v>215624319.75999999</v>
      </c>
      <c r="M25" s="27">
        <f t="shared" si="5"/>
        <v>217032881.16999996</v>
      </c>
      <c r="N25" s="28">
        <f t="shared" si="5"/>
        <v>230879201.90999997</v>
      </c>
    </row>
    <row r="26" spans="1:14" ht="9" customHeight="1" x14ac:dyDescent="0.25">
      <c r="A26" s="12"/>
      <c r="B26" s="20"/>
      <c r="C26" s="12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36"/>
    </row>
    <row r="27" spans="1:14" ht="15.75" customHeight="1" x14ac:dyDescent="0.25">
      <c r="A27" s="6"/>
      <c r="B27" s="20"/>
      <c r="C27" s="6" t="s">
        <v>7</v>
      </c>
      <c r="D27" s="30">
        <v>41792811</v>
      </c>
      <c r="E27" s="30">
        <v>43195467</v>
      </c>
      <c r="F27" s="30">
        <v>59922109.640000001</v>
      </c>
      <c r="G27" s="30">
        <v>61708695.590000004</v>
      </c>
      <c r="H27" s="37">
        <v>90947047.430000097</v>
      </c>
      <c r="I27" s="3">
        <v>113751961.73999999</v>
      </c>
      <c r="J27" s="3">
        <v>80961184.329999998</v>
      </c>
      <c r="K27" s="3">
        <v>70539034.510000005</v>
      </c>
      <c r="L27" s="3">
        <v>110607833.73999999</v>
      </c>
      <c r="M27" s="3">
        <v>102092466.55</v>
      </c>
      <c r="N27" s="38">
        <v>86029602.299999997</v>
      </c>
    </row>
    <row r="28" spans="1:14" ht="15.75" customHeight="1" x14ac:dyDescent="0.25">
      <c r="A28" s="6"/>
      <c r="B28" s="20"/>
      <c r="C28" s="6" t="s">
        <v>18</v>
      </c>
      <c r="D28" s="30"/>
      <c r="E28" s="30"/>
      <c r="F28" s="30"/>
      <c r="G28" s="30"/>
      <c r="H28" s="37"/>
      <c r="I28" s="3"/>
      <c r="J28" s="3"/>
      <c r="K28" s="3"/>
      <c r="L28" s="3"/>
      <c r="M28" s="3"/>
      <c r="N28" s="38">
        <v>35256942.43999999</v>
      </c>
    </row>
    <row r="29" spans="1:14" ht="15.75" customHeight="1" x14ac:dyDescent="0.25">
      <c r="A29" s="6"/>
      <c r="B29" s="20"/>
      <c r="C29" s="6" t="s">
        <v>13</v>
      </c>
      <c r="D29" s="30">
        <v>9683725</v>
      </c>
      <c r="E29" s="30">
        <v>11734116</v>
      </c>
      <c r="F29" s="30">
        <v>15878998.23</v>
      </c>
      <c r="G29" s="30">
        <v>14850899.539999999</v>
      </c>
      <c r="H29" s="37">
        <v>19049072.719999999</v>
      </c>
      <c r="I29" s="3">
        <v>21693329.010000002</v>
      </c>
      <c r="J29" s="3">
        <v>27921590.870000001</v>
      </c>
      <c r="K29" s="3">
        <v>30547327.059999999</v>
      </c>
      <c r="L29" s="3">
        <v>39140842.140000001</v>
      </c>
      <c r="M29" s="3">
        <v>35005643.93</v>
      </c>
      <c r="N29" s="38">
        <v>30298202.93999999</v>
      </c>
    </row>
    <row r="30" spans="1:14" ht="15.75" customHeight="1" x14ac:dyDescent="0.25">
      <c r="A30" s="6"/>
      <c r="B30" s="20"/>
      <c r="C30" s="6" t="s">
        <v>19</v>
      </c>
      <c r="D30" s="30"/>
      <c r="E30" s="30"/>
      <c r="F30" s="30"/>
      <c r="G30" s="30"/>
      <c r="H30" s="37"/>
      <c r="I30" s="3"/>
      <c r="J30" s="3"/>
      <c r="K30" s="3"/>
      <c r="L30" s="3"/>
      <c r="M30" s="3"/>
      <c r="N30" s="38">
        <v>17763726.979999993</v>
      </c>
    </row>
    <row r="31" spans="1:14" ht="15.75" customHeight="1" x14ac:dyDescent="0.25">
      <c r="A31" s="6"/>
      <c r="B31" s="20"/>
      <c r="C31" s="6" t="s">
        <v>20</v>
      </c>
      <c r="D31" s="30"/>
      <c r="E31" s="30"/>
      <c r="F31" s="30"/>
      <c r="G31" s="30"/>
      <c r="H31" s="37"/>
      <c r="I31" s="3"/>
      <c r="J31" s="3"/>
      <c r="K31" s="3"/>
      <c r="L31" s="3"/>
      <c r="M31" s="3"/>
      <c r="N31" s="38">
        <v>16056896.02</v>
      </c>
    </row>
    <row r="32" spans="1:14" ht="15.75" customHeight="1" x14ac:dyDescent="0.25">
      <c r="A32" s="6"/>
      <c r="B32" s="20"/>
      <c r="C32" s="6" t="s">
        <v>21</v>
      </c>
      <c r="D32" s="30" t="s">
        <v>12</v>
      </c>
      <c r="E32" s="30" t="s">
        <v>12</v>
      </c>
      <c r="F32" s="30" t="s">
        <v>12</v>
      </c>
      <c r="G32" s="30" t="s">
        <v>12</v>
      </c>
      <c r="H32" s="37" t="s">
        <v>12</v>
      </c>
      <c r="I32" s="37" t="s">
        <v>12</v>
      </c>
      <c r="J32" s="37" t="s">
        <v>12</v>
      </c>
      <c r="K32" s="37" t="s">
        <v>12</v>
      </c>
      <c r="L32" s="37" t="s">
        <v>12</v>
      </c>
      <c r="M32" s="37">
        <v>39185.5</v>
      </c>
      <c r="N32" s="39">
        <v>0</v>
      </c>
    </row>
    <row r="33" spans="1:14" ht="15.75" customHeight="1" x14ac:dyDescent="0.25">
      <c r="A33" s="6"/>
      <c r="B33" s="20"/>
      <c r="C33" s="6" t="s">
        <v>5</v>
      </c>
      <c r="D33" s="30">
        <v>2974606</v>
      </c>
      <c r="E33" s="30">
        <v>4788360</v>
      </c>
      <c r="F33" s="30">
        <v>2644139.69</v>
      </c>
      <c r="G33" s="30">
        <v>4229545.46</v>
      </c>
      <c r="H33" s="37">
        <v>5088138.76</v>
      </c>
      <c r="I33" s="3">
        <v>9859650</v>
      </c>
      <c r="J33" s="3">
        <v>14924194.49</v>
      </c>
      <c r="K33" s="3">
        <v>10224913.789999999</v>
      </c>
      <c r="L33" s="3">
        <v>13099516.32</v>
      </c>
      <c r="M33" s="3">
        <v>10104908.529999999</v>
      </c>
      <c r="N33" s="38">
        <v>5506395.7000000002</v>
      </c>
    </row>
    <row r="34" spans="1:14" ht="15.75" customHeight="1" x14ac:dyDescent="0.25">
      <c r="A34" s="6"/>
      <c r="B34" s="20"/>
      <c r="C34" s="6" t="s">
        <v>22</v>
      </c>
      <c r="D34" s="30">
        <v>245586</v>
      </c>
      <c r="E34" s="30">
        <v>473395</v>
      </c>
      <c r="F34" s="30">
        <v>668225.6</v>
      </c>
      <c r="G34" s="30">
        <v>789821.6</v>
      </c>
      <c r="H34" s="37">
        <v>321739.2</v>
      </c>
      <c r="I34" s="37" t="s">
        <v>12</v>
      </c>
      <c r="J34" s="37" t="s">
        <v>12</v>
      </c>
      <c r="K34" s="37" t="s">
        <v>12</v>
      </c>
      <c r="L34" s="37" t="s">
        <v>12</v>
      </c>
      <c r="M34" s="37" t="s">
        <v>12</v>
      </c>
      <c r="N34" s="39">
        <v>0</v>
      </c>
    </row>
    <row r="35" spans="1:14" ht="15.75" customHeight="1" x14ac:dyDescent="0.25">
      <c r="A35" s="6"/>
      <c r="B35" s="20"/>
      <c r="C35" s="6" t="s">
        <v>6</v>
      </c>
      <c r="D35" s="30">
        <v>153797</v>
      </c>
      <c r="E35" s="30">
        <v>413276</v>
      </c>
      <c r="F35" s="30">
        <v>1760494.07</v>
      </c>
      <c r="G35" s="30">
        <v>189374</v>
      </c>
      <c r="H35" s="37" t="s">
        <v>12</v>
      </c>
      <c r="I35" s="37" t="s">
        <v>12</v>
      </c>
      <c r="J35" s="37">
        <v>8.24</v>
      </c>
      <c r="K35" s="37">
        <v>110124.39</v>
      </c>
      <c r="L35" s="37" t="s">
        <v>12</v>
      </c>
      <c r="M35" s="37" t="s">
        <v>12</v>
      </c>
      <c r="N35" s="38">
        <v>198277.39</v>
      </c>
    </row>
    <row r="36" spans="1:14" ht="16.5" customHeight="1" x14ac:dyDescent="0.25">
      <c r="A36" s="6"/>
      <c r="B36" s="20"/>
      <c r="C36" s="6" t="s">
        <v>23</v>
      </c>
      <c r="D36" s="30" t="s">
        <v>12</v>
      </c>
      <c r="E36" s="30" t="s">
        <v>12</v>
      </c>
      <c r="F36" s="30" t="s">
        <v>12</v>
      </c>
      <c r="G36" s="30" t="s">
        <v>12</v>
      </c>
      <c r="H36" s="37" t="s">
        <v>12</v>
      </c>
      <c r="I36" s="3">
        <v>343350.1</v>
      </c>
      <c r="J36" s="37" t="s">
        <v>12</v>
      </c>
      <c r="K36" s="37">
        <v>1855963.93</v>
      </c>
      <c r="L36" s="37" t="s">
        <v>12</v>
      </c>
      <c r="M36" s="37">
        <v>1506561.75</v>
      </c>
      <c r="N36" s="38">
        <v>1476583.4000000001</v>
      </c>
    </row>
    <row r="37" spans="1:14" ht="15.75" customHeight="1" x14ac:dyDescent="0.25">
      <c r="A37" s="6"/>
      <c r="B37" s="20"/>
      <c r="C37" s="6" t="s">
        <v>24</v>
      </c>
      <c r="D37" s="30">
        <v>468779</v>
      </c>
      <c r="E37" s="30">
        <v>162269</v>
      </c>
      <c r="F37" s="30">
        <v>624550</v>
      </c>
      <c r="G37" s="30">
        <v>530660</v>
      </c>
      <c r="H37" s="37" t="s">
        <v>12</v>
      </c>
      <c r="I37" s="37" t="s">
        <v>12</v>
      </c>
      <c r="J37" s="37">
        <v>547465.1</v>
      </c>
      <c r="K37" s="37">
        <v>256212.12</v>
      </c>
      <c r="L37" s="37">
        <v>1126045.06</v>
      </c>
      <c r="M37" s="3">
        <v>1991339.48</v>
      </c>
      <c r="N37" s="38">
        <v>323835.59999999998</v>
      </c>
    </row>
    <row r="38" spans="1:14" ht="15.75" customHeight="1" x14ac:dyDescent="0.25">
      <c r="A38" s="6"/>
      <c r="B38" s="20"/>
      <c r="C38" s="6" t="s">
        <v>8</v>
      </c>
      <c r="D38" s="30">
        <v>148995</v>
      </c>
      <c r="E38" s="30">
        <v>198577</v>
      </c>
      <c r="F38" s="30" t="s">
        <v>12</v>
      </c>
      <c r="G38" s="30">
        <v>195469.26</v>
      </c>
      <c r="H38" s="37">
        <v>117166.5</v>
      </c>
      <c r="I38" s="3">
        <v>323715.71000000002</v>
      </c>
      <c r="J38" s="3">
        <v>1219036.4099999999</v>
      </c>
      <c r="K38" s="3">
        <v>1067089.3400000001</v>
      </c>
      <c r="L38" s="3">
        <v>1393394.5</v>
      </c>
      <c r="M38" s="3">
        <v>3623702.69</v>
      </c>
      <c r="N38" s="38">
        <v>3016998.9600000004</v>
      </c>
    </row>
    <row r="39" spans="1:14" ht="15.75" customHeight="1" x14ac:dyDescent="0.25">
      <c r="A39" s="6"/>
      <c r="B39" s="20"/>
      <c r="C39" s="6" t="s">
        <v>25</v>
      </c>
      <c r="D39" s="30">
        <v>109510</v>
      </c>
      <c r="E39" s="30" t="s">
        <v>12</v>
      </c>
      <c r="F39" s="30" t="s">
        <v>12</v>
      </c>
      <c r="G39" s="30">
        <v>98320</v>
      </c>
      <c r="H39" s="37" t="s">
        <v>12</v>
      </c>
      <c r="I39" s="37" t="s">
        <v>12</v>
      </c>
      <c r="J39" s="37" t="s">
        <v>12</v>
      </c>
      <c r="K39" s="37">
        <v>153206.39999999999</v>
      </c>
      <c r="L39" s="37" t="s">
        <v>12</v>
      </c>
      <c r="M39" s="37">
        <v>2428380.14</v>
      </c>
      <c r="N39" s="38">
        <v>2095856.3599999996</v>
      </c>
    </row>
    <row r="40" spans="1:14" ht="15.75" customHeight="1" x14ac:dyDescent="0.25">
      <c r="A40" s="6"/>
      <c r="B40" s="20"/>
      <c r="C40" s="6" t="s">
        <v>16</v>
      </c>
      <c r="D40" s="30">
        <f>2189707+231138</f>
        <v>2420845</v>
      </c>
      <c r="E40" s="30">
        <f>1102269+352044+140420</f>
        <v>1594733</v>
      </c>
      <c r="F40" s="30">
        <f>87501370.03-81498517</f>
        <v>6002853.0300000012</v>
      </c>
      <c r="G40" s="30">
        <v>9936745.9600000009</v>
      </c>
      <c r="H40" s="37">
        <v>11336295.560000001</v>
      </c>
      <c r="I40" s="37">
        <v>9670196.5600000005</v>
      </c>
      <c r="J40" s="37">
        <v>11107364.5</v>
      </c>
      <c r="K40" s="37">
        <v>15295608.460000001</v>
      </c>
      <c r="L40" s="37">
        <v>50256688</v>
      </c>
      <c r="M40" s="3">
        <v>60240692.600000001</v>
      </c>
      <c r="N40" s="38">
        <v>32855883.819999997</v>
      </c>
    </row>
    <row r="41" spans="1:14" ht="7.5" customHeight="1" x14ac:dyDescent="0.25">
      <c r="A41" s="6"/>
      <c r="B41" s="20"/>
      <c r="C41" s="6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4"/>
    </row>
    <row r="42" spans="1:14" ht="15.75" customHeight="1" x14ac:dyDescent="0.25">
      <c r="A42" s="12"/>
      <c r="B42" s="25"/>
      <c r="C42" s="35" t="s">
        <v>26</v>
      </c>
      <c r="D42" s="27">
        <f t="shared" ref="D42:N42" si="6">SUM(D44:D47)</f>
        <v>350503</v>
      </c>
      <c r="E42" s="27">
        <f t="shared" si="6"/>
        <v>709725</v>
      </c>
      <c r="F42" s="27">
        <f t="shared" si="6"/>
        <v>1186315.9600000002</v>
      </c>
      <c r="G42" s="27">
        <f t="shared" si="6"/>
        <v>394519.12</v>
      </c>
      <c r="H42" s="27">
        <f t="shared" si="6"/>
        <v>1352519.3499999999</v>
      </c>
      <c r="I42" s="27">
        <f t="shared" si="6"/>
        <v>1850365.2100000002</v>
      </c>
      <c r="J42" s="27">
        <f t="shared" si="6"/>
        <v>2618500.9600000004</v>
      </c>
      <c r="K42" s="27">
        <f t="shared" si="6"/>
        <v>1889147.2200000002</v>
      </c>
      <c r="L42" s="27">
        <f t="shared" si="6"/>
        <v>1275914.1800000002</v>
      </c>
      <c r="M42" s="27">
        <f t="shared" si="6"/>
        <v>1791437.26</v>
      </c>
      <c r="N42" s="28">
        <f t="shared" si="6"/>
        <v>2639295.1399999997</v>
      </c>
    </row>
    <row r="43" spans="1:14" ht="18" customHeight="1" x14ac:dyDescent="0.25">
      <c r="A43" s="12"/>
      <c r="B43" s="20"/>
      <c r="C43" s="12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9"/>
    </row>
    <row r="44" spans="1:14" ht="15.75" customHeight="1" x14ac:dyDescent="0.25">
      <c r="A44" s="6"/>
      <c r="B44" s="20"/>
      <c r="C44" s="6" t="s">
        <v>7</v>
      </c>
      <c r="D44" s="30">
        <v>350488</v>
      </c>
      <c r="E44" s="30">
        <v>709702</v>
      </c>
      <c r="F44" s="30">
        <v>1047522.87</v>
      </c>
      <c r="G44" s="30" t="s">
        <v>12</v>
      </c>
      <c r="H44" s="30">
        <v>1304734.7</v>
      </c>
      <c r="I44" s="3">
        <v>1831153.11</v>
      </c>
      <c r="J44" s="3">
        <v>2580320.66</v>
      </c>
      <c r="K44" s="3">
        <v>1791135.62</v>
      </c>
      <c r="L44" s="3">
        <v>1273755.0900000001</v>
      </c>
      <c r="M44" s="3">
        <v>1704188.68</v>
      </c>
      <c r="N44" s="31">
        <v>2639295.1399999997</v>
      </c>
    </row>
    <row r="45" spans="1:14" ht="15.75" customHeight="1" x14ac:dyDescent="0.25">
      <c r="A45" s="6"/>
      <c r="B45" s="20"/>
      <c r="C45" s="6" t="s">
        <v>22</v>
      </c>
      <c r="D45" s="30" t="s">
        <v>12</v>
      </c>
      <c r="E45" s="30" t="s">
        <v>12</v>
      </c>
      <c r="F45" s="30">
        <v>28692</v>
      </c>
      <c r="G45" s="33">
        <v>36212.400000000001</v>
      </c>
      <c r="H45" s="33">
        <v>38288.800000000003</v>
      </c>
      <c r="I45" s="3">
        <v>19200.599999999999</v>
      </c>
      <c r="J45" s="3">
        <v>38075.1</v>
      </c>
      <c r="K45" s="37" t="s">
        <v>12</v>
      </c>
      <c r="L45" s="37" t="s">
        <v>12</v>
      </c>
      <c r="M45" s="37" t="s">
        <v>12</v>
      </c>
      <c r="N45" s="40">
        <v>0</v>
      </c>
    </row>
    <row r="46" spans="1:14" ht="15.75" customHeight="1" x14ac:dyDescent="0.25">
      <c r="A46" s="6"/>
      <c r="B46" s="20"/>
      <c r="C46" s="6" t="s">
        <v>27</v>
      </c>
      <c r="D46" s="30" t="s">
        <v>12</v>
      </c>
      <c r="E46" s="30" t="s">
        <v>12</v>
      </c>
      <c r="F46" s="30" t="s">
        <v>12</v>
      </c>
      <c r="G46" s="30" t="s">
        <v>12</v>
      </c>
      <c r="H46" s="30" t="s">
        <v>12</v>
      </c>
      <c r="I46" s="30" t="s">
        <v>12</v>
      </c>
      <c r="J46" s="30" t="s">
        <v>12</v>
      </c>
      <c r="K46" s="30" t="s">
        <v>12</v>
      </c>
      <c r="L46" s="30" t="s">
        <v>12</v>
      </c>
      <c r="M46" s="30" t="s">
        <v>12</v>
      </c>
      <c r="N46" s="40">
        <v>0</v>
      </c>
    </row>
    <row r="47" spans="1:14" ht="15.75" customHeight="1" x14ac:dyDescent="0.25">
      <c r="A47" s="6"/>
      <c r="B47" s="20"/>
      <c r="C47" s="6" t="s">
        <v>16</v>
      </c>
      <c r="D47" s="30">
        <v>15</v>
      </c>
      <c r="E47" s="30">
        <v>23</v>
      </c>
      <c r="F47" s="30">
        <f>1186316.09-1076215</f>
        <v>110101.09000000008</v>
      </c>
      <c r="G47" s="30">
        <v>358306.72</v>
      </c>
      <c r="H47" s="30">
        <v>9495.8499999998603</v>
      </c>
      <c r="I47" s="3">
        <v>11.5</v>
      </c>
      <c r="J47" s="3">
        <v>105.2</v>
      </c>
      <c r="K47" s="3">
        <v>98011.600000000093</v>
      </c>
      <c r="L47" s="3">
        <v>2159.09</v>
      </c>
      <c r="M47" s="3">
        <v>87248.58</v>
      </c>
      <c r="N47" s="40">
        <v>0</v>
      </c>
    </row>
    <row r="48" spans="1:14" ht="20.100000000000001" customHeight="1" x14ac:dyDescent="0.25">
      <c r="A48" s="6"/>
      <c r="B48" s="20"/>
      <c r="C48" s="6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4"/>
    </row>
    <row r="49" spans="1:14" ht="15.75" customHeight="1" x14ac:dyDescent="0.25">
      <c r="A49" s="12"/>
      <c r="B49" s="25" t="s">
        <v>28</v>
      </c>
      <c r="C49" s="35"/>
      <c r="D49" s="27">
        <f t="shared" ref="D49:N49" si="7">SUM(D51:D64)</f>
        <v>4245556</v>
      </c>
      <c r="E49" s="27">
        <f t="shared" si="7"/>
        <v>5928693</v>
      </c>
      <c r="F49" s="27">
        <f t="shared" si="7"/>
        <v>8868320.75</v>
      </c>
      <c r="G49" s="27">
        <f t="shared" si="7"/>
        <v>8929122.6600000001</v>
      </c>
      <c r="H49" s="27">
        <f t="shared" si="7"/>
        <v>8857450.8200000003</v>
      </c>
      <c r="I49" s="27">
        <f t="shared" si="7"/>
        <v>6010054.9400000004</v>
      </c>
      <c r="J49" s="27">
        <f t="shared" si="7"/>
        <v>12591082.77</v>
      </c>
      <c r="K49" s="27">
        <f t="shared" si="7"/>
        <v>20418201.509999998</v>
      </c>
      <c r="L49" s="27">
        <f t="shared" si="7"/>
        <v>25676876.359999999</v>
      </c>
      <c r="M49" s="27">
        <f t="shared" si="7"/>
        <v>35405056.590000004</v>
      </c>
      <c r="N49" s="28">
        <f t="shared" si="7"/>
        <v>38942678.499999993</v>
      </c>
    </row>
    <row r="50" spans="1:14" ht="18" customHeight="1" x14ac:dyDescent="0.25">
      <c r="A50" s="12"/>
      <c r="B50" s="20"/>
      <c r="C50" s="12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36"/>
    </row>
    <row r="51" spans="1:14" ht="15.75" customHeight="1" x14ac:dyDescent="0.25">
      <c r="A51" s="6"/>
      <c r="B51" s="20"/>
      <c r="C51" s="6" t="s">
        <v>29</v>
      </c>
      <c r="D51" s="30">
        <v>284118</v>
      </c>
      <c r="E51" s="30">
        <v>243616</v>
      </c>
      <c r="F51" s="30">
        <v>446255.79</v>
      </c>
      <c r="G51" s="30">
        <v>271294.95</v>
      </c>
      <c r="H51" s="30">
        <v>470863</v>
      </c>
      <c r="I51" s="3">
        <v>302967</v>
      </c>
      <c r="J51" s="3">
        <v>265962.40000000002</v>
      </c>
      <c r="K51" s="37" t="s">
        <v>12</v>
      </c>
      <c r="L51" s="37">
        <v>211049.83</v>
      </c>
      <c r="M51" s="3">
        <v>94182.2</v>
      </c>
      <c r="N51" s="38">
        <v>138812.72</v>
      </c>
    </row>
    <row r="52" spans="1:14" ht="15.75" customHeight="1" x14ac:dyDescent="0.25">
      <c r="A52" s="6"/>
      <c r="B52" s="20"/>
      <c r="C52" s="6" t="s">
        <v>30</v>
      </c>
      <c r="D52" s="30"/>
      <c r="E52" s="30"/>
      <c r="F52" s="30"/>
      <c r="G52" s="30"/>
      <c r="H52" s="30"/>
      <c r="I52" s="3"/>
      <c r="J52" s="3"/>
      <c r="K52" s="37"/>
      <c r="L52" s="37"/>
      <c r="M52" s="3"/>
      <c r="N52" s="38">
        <v>13270243.859999998</v>
      </c>
    </row>
    <row r="53" spans="1:14" ht="15.75" customHeight="1" x14ac:dyDescent="0.25">
      <c r="A53" s="6"/>
      <c r="B53" s="20"/>
      <c r="C53" s="6" t="s">
        <v>7</v>
      </c>
      <c r="D53" s="30">
        <v>199289</v>
      </c>
      <c r="E53" s="30">
        <v>204194</v>
      </c>
      <c r="F53" s="30">
        <v>146310.26</v>
      </c>
      <c r="G53" s="30">
        <v>1013856.27</v>
      </c>
      <c r="H53" s="30">
        <v>377508.14</v>
      </c>
      <c r="I53" s="3">
        <v>1488780.11</v>
      </c>
      <c r="J53" s="3">
        <v>5223709.6500000004</v>
      </c>
      <c r="K53" s="3">
        <v>8259673.9100000001</v>
      </c>
      <c r="L53" s="3">
        <v>12320868.630000001</v>
      </c>
      <c r="M53" s="3">
        <v>17022386.920000002</v>
      </c>
      <c r="N53" s="38">
        <v>12585762.719999991</v>
      </c>
    </row>
    <row r="54" spans="1:14" ht="15.75" customHeight="1" x14ac:dyDescent="0.25">
      <c r="A54" s="6"/>
      <c r="B54" s="20"/>
      <c r="C54" s="6" t="s">
        <v>31</v>
      </c>
      <c r="D54" s="30"/>
      <c r="E54" s="30"/>
      <c r="F54" s="30"/>
      <c r="G54" s="30"/>
      <c r="H54" s="30"/>
      <c r="I54" s="3"/>
      <c r="J54" s="3"/>
      <c r="K54" s="3"/>
      <c r="L54" s="3"/>
      <c r="M54" s="3"/>
      <c r="N54" s="38">
        <v>5635820.96</v>
      </c>
    </row>
    <row r="55" spans="1:14" ht="15.75" customHeight="1" x14ac:dyDescent="0.25">
      <c r="A55" s="6"/>
      <c r="B55" s="20"/>
      <c r="C55" s="6" t="s">
        <v>32</v>
      </c>
      <c r="D55" s="30">
        <v>2028905</v>
      </c>
      <c r="E55" s="30">
        <v>2304584</v>
      </c>
      <c r="F55" s="30">
        <v>3293871.51</v>
      </c>
      <c r="G55" s="30">
        <v>3235983.74</v>
      </c>
      <c r="H55" s="30">
        <v>3319839.9</v>
      </c>
      <c r="I55" s="3">
        <v>1470065</v>
      </c>
      <c r="J55" s="3">
        <v>2531638.7599999998</v>
      </c>
      <c r="K55" s="3">
        <v>3352548</v>
      </c>
      <c r="L55" s="3">
        <v>5569536.9000000004</v>
      </c>
      <c r="M55" s="3">
        <v>6160137.6799999997</v>
      </c>
      <c r="N55" s="38">
        <v>6019083.0099999998</v>
      </c>
    </row>
    <row r="56" spans="1:14" ht="15.75" customHeight="1" x14ac:dyDescent="0.25">
      <c r="A56" s="6"/>
      <c r="B56" s="20"/>
      <c r="C56" s="6" t="s">
        <v>33</v>
      </c>
      <c r="D56" s="30">
        <v>915212</v>
      </c>
      <c r="E56" s="30">
        <v>981630</v>
      </c>
      <c r="F56" s="30">
        <v>611996.74</v>
      </c>
      <c r="G56" s="30">
        <v>539363.26</v>
      </c>
      <c r="H56" s="30">
        <v>273014.57</v>
      </c>
      <c r="I56" s="3">
        <v>385440.29</v>
      </c>
      <c r="J56" s="3">
        <v>358352.03</v>
      </c>
      <c r="K56" s="3">
        <v>270570.19</v>
      </c>
      <c r="L56" s="3">
        <v>102350</v>
      </c>
      <c r="M56" s="3">
        <v>100350</v>
      </c>
      <c r="N56" s="38">
        <v>203034.59</v>
      </c>
    </row>
    <row r="57" spans="1:14" ht="15.75" customHeight="1" x14ac:dyDescent="0.25">
      <c r="A57" s="6"/>
      <c r="B57" s="20"/>
      <c r="C57" s="6" t="s">
        <v>15</v>
      </c>
      <c r="D57" s="30">
        <v>541787</v>
      </c>
      <c r="E57" s="30">
        <v>749828</v>
      </c>
      <c r="F57" s="30">
        <v>1410131.21</v>
      </c>
      <c r="G57" s="30">
        <v>1448093.81</v>
      </c>
      <c r="H57" s="30">
        <v>790690.88</v>
      </c>
      <c r="I57" s="3">
        <v>299407.24</v>
      </c>
      <c r="J57" s="37" t="s">
        <v>12</v>
      </c>
      <c r="K57" s="37">
        <v>90003.25</v>
      </c>
      <c r="L57" s="37" t="s">
        <v>12</v>
      </c>
      <c r="M57" s="3">
        <v>94819.32</v>
      </c>
      <c r="N57" s="38">
        <v>32</v>
      </c>
    </row>
    <row r="58" spans="1:14" ht="15.75" customHeight="1" x14ac:dyDescent="0.25">
      <c r="A58" s="6"/>
      <c r="B58" s="20"/>
      <c r="C58" s="6" t="s">
        <v>34</v>
      </c>
      <c r="D58" s="30">
        <v>213126</v>
      </c>
      <c r="E58" s="30" t="s">
        <v>12</v>
      </c>
      <c r="F58" s="30" t="s">
        <v>12</v>
      </c>
      <c r="G58" s="30" t="s">
        <v>12</v>
      </c>
      <c r="H58" s="30" t="s">
        <v>12</v>
      </c>
      <c r="I58" s="30" t="s">
        <v>12</v>
      </c>
      <c r="J58" s="30" t="s">
        <v>12</v>
      </c>
      <c r="K58" s="30" t="s">
        <v>12</v>
      </c>
      <c r="L58" s="30" t="s">
        <v>12</v>
      </c>
      <c r="M58" s="30" t="s">
        <v>12</v>
      </c>
      <c r="N58" s="39">
        <v>0</v>
      </c>
    </row>
    <row r="59" spans="1:14" ht="15.75" customHeight="1" x14ac:dyDescent="0.25">
      <c r="A59" s="6"/>
      <c r="B59" s="20"/>
      <c r="C59" s="6" t="s">
        <v>35</v>
      </c>
      <c r="D59" s="30" t="s">
        <v>12</v>
      </c>
      <c r="E59" s="30" t="s">
        <v>12</v>
      </c>
      <c r="F59" s="30" t="s">
        <v>12</v>
      </c>
      <c r="G59" s="30" t="s">
        <v>12</v>
      </c>
      <c r="H59" s="30" t="s">
        <v>12</v>
      </c>
      <c r="I59" s="30" t="s">
        <v>12</v>
      </c>
      <c r="J59" s="30" t="s">
        <v>12</v>
      </c>
      <c r="K59" s="30" t="s">
        <v>12</v>
      </c>
      <c r="L59" s="30" t="s">
        <v>12</v>
      </c>
      <c r="M59" s="30" t="s">
        <v>12</v>
      </c>
      <c r="N59" s="39">
        <v>0</v>
      </c>
    </row>
    <row r="60" spans="1:14" ht="15.75" customHeight="1" x14ac:dyDescent="0.25">
      <c r="A60" s="6"/>
      <c r="B60" s="20"/>
      <c r="C60" s="6" t="s">
        <v>36</v>
      </c>
      <c r="D60" s="30" t="s">
        <v>12</v>
      </c>
      <c r="E60" s="30" t="s">
        <v>12</v>
      </c>
      <c r="F60" s="30">
        <v>171000</v>
      </c>
      <c r="G60" s="30">
        <v>81700</v>
      </c>
      <c r="H60" s="30">
        <v>78389</v>
      </c>
      <c r="I60" s="30" t="s">
        <v>12</v>
      </c>
      <c r="J60" s="30" t="s">
        <v>12</v>
      </c>
      <c r="K60" s="30" t="s">
        <v>12</v>
      </c>
      <c r="L60" s="30" t="s">
        <v>12</v>
      </c>
      <c r="M60" s="37">
        <v>172324.8</v>
      </c>
      <c r="N60" s="38">
        <v>137088</v>
      </c>
    </row>
    <row r="61" spans="1:14" ht="15.75" customHeight="1" x14ac:dyDescent="0.25">
      <c r="A61" s="6"/>
      <c r="B61" s="20"/>
      <c r="C61" s="6" t="s">
        <v>37</v>
      </c>
      <c r="D61" s="30" t="s">
        <v>12</v>
      </c>
      <c r="E61" s="30" t="s">
        <v>12</v>
      </c>
      <c r="F61" s="30" t="s">
        <v>12</v>
      </c>
      <c r="G61" s="30" t="s">
        <v>12</v>
      </c>
      <c r="H61" s="30" t="s">
        <v>12</v>
      </c>
      <c r="I61" s="30" t="s">
        <v>12</v>
      </c>
      <c r="J61" s="30" t="s">
        <v>12</v>
      </c>
      <c r="K61" s="30" t="s">
        <v>12</v>
      </c>
      <c r="L61" s="30" t="s">
        <v>12</v>
      </c>
      <c r="M61" s="30" t="s">
        <v>12</v>
      </c>
      <c r="N61" s="39">
        <v>0</v>
      </c>
    </row>
    <row r="62" spans="1:14" ht="15.75" customHeight="1" x14ac:dyDescent="0.25">
      <c r="A62" s="6"/>
      <c r="B62" s="20"/>
      <c r="C62" s="6" t="s">
        <v>38</v>
      </c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9">
        <v>0</v>
      </c>
    </row>
    <row r="63" spans="1:14" ht="15.75" customHeight="1" x14ac:dyDescent="0.25">
      <c r="A63" s="6"/>
      <c r="B63" s="20"/>
      <c r="C63" s="6" t="s">
        <v>39</v>
      </c>
      <c r="D63" s="30" t="s">
        <v>12</v>
      </c>
      <c r="E63" s="30" t="s">
        <v>12</v>
      </c>
      <c r="F63" s="30" t="s">
        <v>12</v>
      </c>
      <c r="G63" s="30" t="s">
        <v>12</v>
      </c>
      <c r="H63" s="30" t="s">
        <v>12</v>
      </c>
      <c r="I63" s="30" t="s">
        <v>12</v>
      </c>
      <c r="J63" s="30" t="s">
        <v>12</v>
      </c>
      <c r="K63" s="30" t="s">
        <v>12</v>
      </c>
      <c r="L63" s="30" t="s">
        <v>12</v>
      </c>
      <c r="M63" s="30" t="s">
        <v>12</v>
      </c>
      <c r="N63" s="39">
        <v>0</v>
      </c>
    </row>
    <row r="64" spans="1:14" ht="15.75" customHeight="1" x14ac:dyDescent="0.25">
      <c r="A64" s="6"/>
      <c r="B64" s="20"/>
      <c r="C64" s="6" t="s">
        <v>16</v>
      </c>
      <c r="D64" s="30">
        <f>41780+87+277+359+20616</f>
        <v>63119</v>
      </c>
      <c r="E64" s="30">
        <f>41731+80659+360542+183121+719984+31298+27506</f>
        <v>1444841</v>
      </c>
      <c r="F64" s="30">
        <f>8868321.24-6079566</f>
        <v>2788755.24</v>
      </c>
      <c r="G64" s="30">
        <v>2338830.63</v>
      </c>
      <c r="H64" s="30">
        <v>3547145.33</v>
      </c>
      <c r="I64" s="30">
        <v>2063395.3</v>
      </c>
      <c r="J64" s="30">
        <v>4211419.93</v>
      </c>
      <c r="K64" s="30">
        <v>8445406.1600000001</v>
      </c>
      <c r="L64" s="30">
        <v>7473071</v>
      </c>
      <c r="M64" s="3">
        <v>11760855.67</v>
      </c>
      <c r="N64" s="38">
        <v>952800.64</v>
      </c>
    </row>
    <row r="65" spans="1:14" ht="8.25" customHeight="1" x14ac:dyDescent="0.25">
      <c r="A65" s="6"/>
      <c r="B65" s="20"/>
      <c r="C65" s="6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4"/>
    </row>
    <row r="66" spans="1:14" ht="15.75" customHeight="1" x14ac:dyDescent="0.25">
      <c r="A66" s="12"/>
      <c r="B66" s="25"/>
      <c r="C66" s="35" t="s">
        <v>40</v>
      </c>
      <c r="D66" s="41" t="s">
        <v>12</v>
      </c>
      <c r="E66" s="27">
        <f t="shared" ref="E66:N66" si="8">SUM(E68:E72)</f>
        <v>23153</v>
      </c>
      <c r="F66" s="27">
        <f t="shared" si="8"/>
        <v>379098.31</v>
      </c>
      <c r="G66" s="27">
        <f t="shared" si="8"/>
        <v>1468194.77</v>
      </c>
      <c r="H66" s="27">
        <f t="shared" si="8"/>
        <v>1752178.0499999998</v>
      </c>
      <c r="I66" s="27">
        <f t="shared" si="8"/>
        <v>106266.24000000001</v>
      </c>
      <c r="J66" s="27">
        <f t="shared" si="8"/>
        <v>457768.64999999997</v>
      </c>
      <c r="K66" s="27">
        <f t="shared" si="8"/>
        <v>447439.75</v>
      </c>
      <c r="L66" s="27">
        <f t="shared" si="8"/>
        <v>567993.38</v>
      </c>
      <c r="M66" s="27">
        <f t="shared" si="8"/>
        <v>522735.85</v>
      </c>
      <c r="N66" s="28">
        <f t="shared" si="8"/>
        <v>2351.34</v>
      </c>
    </row>
    <row r="67" spans="1:14" ht="8.25" customHeight="1" x14ac:dyDescent="0.25">
      <c r="A67" s="6"/>
      <c r="B67" s="20"/>
      <c r="C67" s="6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4"/>
    </row>
    <row r="68" spans="1:14" ht="15.75" customHeight="1" x14ac:dyDescent="0.25">
      <c r="A68" s="6"/>
      <c r="B68" s="20"/>
      <c r="C68" s="6" t="s">
        <v>7</v>
      </c>
      <c r="D68" s="30" t="s">
        <v>12</v>
      </c>
      <c r="E68" s="30">
        <v>22401</v>
      </c>
      <c r="F68" s="30">
        <v>329855.99</v>
      </c>
      <c r="G68" s="30">
        <v>1466255.37</v>
      </c>
      <c r="H68" s="30">
        <v>1666146.4</v>
      </c>
      <c r="I68" s="3">
        <v>85838.13</v>
      </c>
      <c r="J68" s="3">
        <v>446614.22</v>
      </c>
      <c r="K68" s="3">
        <v>431689.75</v>
      </c>
      <c r="L68" s="3">
        <v>551466.19999999995</v>
      </c>
      <c r="M68" s="3">
        <v>518998.29</v>
      </c>
      <c r="N68" s="42">
        <v>0</v>
      </c>
    </row>
    <row r="69" spans="1:14" ht="15.75" customHeight="1" x14ac:dyDescent="0.25">
      <c r="A69" s="6"/>
      <c r="B69" s="20"/>
      <c r="C69" s="6" t="s">
        <v>18</v>
      </c>
      <c r="D69" s="30"/>
      <c r="E69" s="30"/>
      <c r="F69" s="30"/>
      <c r="G69" s="30"/>
      <c r="H69" s="30"/>
      <c r="I69" s="3"/>
      <c r="J69" s="3"/>
      <c r="K69" s="3"/>
      <c r="L69" s="3"/>
      <c r="M69" s="3"/>
      <c r="N69" s="42">
        <v>0</v>
      </c>
    </row>
    <row r="70" spans="1:14" ht="15.75" customHeight="1" x14ac:dyDescent="0.25">
      <c r="A70" s="6"/>
      <c r="B70" s="20"/>
      <c r="C70" s="6" t="s">
        <v>41</v>
      </c>
      <c r="D70" s="30"/>
      <c r="E70" s="30"/>
      <c r="F70" s="30"/>
      <c r="G70" s="30"/>
      <c r="H70" s="30"/>
      <c r="I70" s="3"/>
      <c r="J70" s="3"/>
      <c r="K70" s="3"/>
      <c r="L70" s="3"/>
      <c r="M70" s="3"/>
      <c r="N70" s="42">
        <v>0</v>
      </c>
    </row>
    <row r="71" spans="1:14" ht="15.75" customHeight="1" x14ac:dyDescent="0.25">
      <c r="A71" s="6"/>
      <c r="B71" s="20"/>
      <c r="C71" s="6" t="s">
        <v>42</v>
      </c>
      <c r="D71" s="30"/>
      <c r="E71" s="30"/>
      <c r="F71" s="30"/>
      <c r="G71" s="30"/>
      <c r="H71" s="30"/>
      <c r="I71" s="3"/>
      <c r="J71" s="3"/>
      <c r="K71" s="3"/>
      <c r="L71" s="3"/>
      <c r="M71" s="3"/>
      <c r="N71" s="42">
        <v>0</v>
      </c>
    </row>
    <row r="72" spans="1:14" ht="15.75" customHeight="1" x14ac:dyDescent="0.25">
      <c r="A72" s="6"/>
      <c r="B72" s="20"/>
      <c r="C72" s="6" t="s">
        <v>16</v>
      </c>
      <c r="D72" s="30" t="s">
        <v>12</v>
      </c>
      <c r="E72" s="30">
        <f>196+556</f>
        <v>752</v>
      </c>
      <c r="F72" s="30">
        <f>379098.32-329856</f>
        <v>49242.320000000007</v>
      </c>
      <c r="G72" s="30">
        <v>1939.4</v>
      </c>
      <c r="H72" s="30">
        <v>86031.649999999907</v>
      </c>
      <c r="I72" s="30">
        <v>20428.11</v>
      </c>
      <c r="J72" s="30">
        <v>11154.43</v>
      </c>
      <c r="K72" s="30">
        <v>15750</v>
      </c>
      <c r="L72" s="30">
        <f>3976.18+12551</f>
        <v>16527.18</v>
      </c>
      <c r="M72" s="3">
        <f>3727.5+10.06</f>
        <v>3737.56</v>
      </c>
      <c r="N72" s="31">
        <v>2351.34</v>
      </c>
    </row>
    <row r="73" spans="1:14" ht="15.75" customHeight="1" x14ac:dyDescent="0.25">
      <c r="A73" s="6"/>
      <c r="B73" s="20"/>
      <c r="C73" s="6"/>
      <c r="D73" s="30"/>
      <c r="E73" s="30"/>
      <c r="F73" s="30"/>
      <c r="G73" s="30"/>
      <c r="H73" s="30"/>
      <c r="I73" s="30"/>
      <c r="J73" s="30"/>
      <c r="K73" s="30"/>
      <c r="L73" s="30"/>
      <c r="M73" s="30"/>
      <c r="N73" s="34"/>
    </row>
    <row r="74" spans="1:14" ht="15.75" hidden="1" customHeight="1" x14ac:dyDescent="0.25">
      <c r="A74" s="12"/>
      <c r="B74" s="25"/>
      <c r="C74" s="35" t="s">
        <v>43</v>
      </c>
      <c r="D74" s="41" t="s">
        <v>12</v>
      </c>
      <c r="E74" s="41" t="s">
        <v>12</v>
      </c>
      <c r="F74" s="41" t="s">
        <v>12</v>
      </c>
      <c r="G74" s="41" t="s">
        <v>12</v>
      </c>
      <c r="H74" s="27">
        <f t="shared" ref="H74:J74" si="9">+H76</f>
        <v>22848</v>
      </c>
      <c r="I74" s="41" t="str">
        <f t="shared" si="9"/>
        <v>-</v>
      </c>
      <c r="J74" s="41" t="str">
        <f t="shared" si="9"/>
        <v>-</v>
      </c>
      <c r="K74" s="41" t="s">
        <v>12</v>
      </c>
      <c r="L74" s="41" t="s">
        <v>12</v>
      </c>
      <c r="M74" s="41" t="s">
        <v>12</v>
      </c>
      <c r="N74" s="28" t="s">
        <v>12</v>
      </c>
    </row>
    <row r="75" spans="1:14" ht="9.75" hidden="1" customHeight="1" x14ac:dyDescent="0.25">
      <c r="A75" s="6"/>
      <c r="B75" s="20"/>
      <c r="C75" s="6"/>
      <c r="D75" s="30"/>
      <c r="E75" s="30"/>
      <c r="F75" s="30"/>
      <c r="G75" s="30"/>
      <c r="H75" s="30"/>
      <c r="I75" s="30"/>
      <c r="J75" s="30"/>
      <c r="K75" s="30"/>
      <c r="L75" s="30"/>
      <c r="M75" s="30"/>
      <c r="N75" s="34"/>
    </row>
    <row r="76" spans="1:14" ht="15.75" hidden="1" customHeight="1" x14ac:dyDescent="0.25">
      <c r="A76" s="6"/>
      <c r="B76" s="20"/>
      <c r="C76" s="6" t="s">
        <v>41</v>
      </c>
      <c r="D76" s="30" t="s">
        <v>12</v>
      </c>
      <c r="E76" s="30" t="s">
        <v>12</v>
      </c>
      <c r="F76" s="30" t="s">
        <v>12</v>
      </c>
      <c r="G76" s="30" t="s">
        <v>12</v>
      </c>
      <c r="H76" s="30">
        <v>22848</v>
      </c>
      <c r="I76" s="30" t="s">
        <v>12</v>
      </c>
      <c r="J76" s="30" t="s">
        <v>12</v>
      </c>
      <c r="K76" s="30" t="s">
        <v>12</v>
      </c>
      <c r="L76" s="30"/>
      <c r="M76" s="30"/>
      <c r="N76" s="34"/>
    </row>
    <row r="77" spans="1:14" ht="7.5" customHeight="1" x14ac:dyDescent="0.25">
      <c r="A77" s="6"/>
      <c r="B77" s="43"/>
      <c r="C77" s="44"/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6"/>
    </row>
    <row r="78" spans="1:14" ht="2.25" customHeight="1" x14ac:dyDescent="0.25">
      <c r="A78" s="1"/>
      <c r="B78" s="1"/>
      <c r="C78" s="1"/>
      <c r="D78" s="3"/>
      <c r="E78" s="3"/>
      <c r="F78" s="1"/>
      <c r="G78" s="1"/>
      <c r="H78" s="1"/>
      <c r="I78" s="1"/>
      <c r="J78" s="1"/>
      <c r="K78" s="1"/>
      <c r="L78" s="3"/>
      <c r="M78" s="3"/>
      <c r="N78" s="4"/>
    </row>
    <row r="79" spans="1:14" ht="12.75" customHeight="1" x14ac:dyDescent="0.25">
      <c r="A79" s="47"/>
      <c r="B79" s="48"/>
      <c r="C79" s="47"/>
      <c r="D79" s="49"/>
      <c r="E79" s="49"/>
      <c r="F79" s="47"/>
      <c r="G79" s="47"/>
      <c r="H79" s="47"/>
      <c r="I79" s="47"/>
      <c r="J79" s="47"/>
      <c r="K79" s="47"/>
      <c r="L79" s="49"/>
      <c r="M79" s="49"/>
    </row>
    <row r="80" spans="1:14" ht="12.75" customHeight="1" x14ac:dyDescent="0.25">
      <c r="A80" s="47"/>
      <c r="B80" s="48" t="s">
        <v>44</v>
      </c>
      <c r="C80" s="51"/>
      <c r="D80" s="52"/>
      <c r="E80" s="52"/>
      <c r="F80" s="51"/>
      <c r="G80" s="51"/>
      <c r="H80" s="51"/>
      <c r="I80" s="51"/>
      <c r="J80" s="51"/>
      <c r="K80" s="51"/>
      <c r="L80" s="52"/>
      <c r="M80" s="52"/>
    </row>
    <row r="81" spans="1:14" ht="12.75" customHeight="1" x14ac:dyDescent="0.25">
      <c r="A81" s="47"/>
      <c r="B81" s="6" t="s">
        <v>45</v>
      </c>
      <c r="C81" s="47"/>
      <c r="D81" s="49"/>
      <c r="E81" s="49"/>
      <c r="F81" s="47"/>
      <c r="G81" s="47"/>
      <c r="H81" s="47"/>
      <c r="I81" s="47"/>
      <c r="J81" s="47"/>
      <c r="K81" s="47"/>
      <c r="L81" s="49"/>
      <c r="M81" s="49"/>
    </row>
    <row r="82" spans="1:14" ht="12.75" customHeight="1" x14ac:dyDescent="0.25">
      <c r="A82" s="47"/>
      <c r="B82" s="48"/>
      <c r="C82" s="47"/>
      <c r="D82" s="49"/>
      <c r="E82" s="49"/>
      <c r="F82" s="47"/>
      <c r="G82" s="47"/>
      <c r="H82" s="47"/>
      <c r="I82" s="47"/>
      <c r="J82" s="47"/>
      <c r="K82" s="47"/>
      <c r="L82" s="49"/>
      <c r="M82" s="49"/>
    </row>
    <row r="83" spans="1:14" ht="12.75" customHeight="1" x14ac:dyDescent="0.3">
      <c r="A83" s="47"/>
      <c r="B83" s="53" t="s">
        <v>46</v>
      </c>
      <c r="C83" s="47"/>
      <c r="D83" s="49"/>
      <c r="E83" s="49"/>
      <c r="F83" s="47"/>
      <c r="G83" s="47"/>
      <c r="H83" s="47"/>
      <c r="I83" s="47"/>
      <c r="J83" s="47"/>
      <c r="K83" s="47"/>
      <c r="L83" s="49"/>
      <c r="M83" s="49"/>
    </row>
    <row r="84" spans="1:14" ht="12.75" customHeight="1" x14ac:dyDescent="0.25">
      <c r="A84" s="47"/>
      <c r="B84" s="47"/>
      <c r="C84" s="47"/>
      <c r="D84" s="49"/>
      <c r="E84" s="49"/>
      <c r="F84" s="47"/>
      <c r="G84" s="47"/>
      <c r="H84" s="47"/>
      <c r="I84" s="47"/>
      <c r="J84" s="47"/>
      <c r="K84" s="47"/>
      <c r="L84" s="49"/>
      <c r="M84" s="49"/>
    </row>
    <row r="85" spans="1:14" ht="12.75" customHeight="1" x14ac:dyDescent="0.25">
      <c r="A85" s="47"/>
      <c r="B85" s="47"/>
      <c r="C85" s="47"/>
      <c r="D85" s="49"/>
      <c r="E85" s="49"/>
      <c r="F85" s="47"/>
      <c r="G85" s="47"/>
      <c r="H85" s="47"/>
      <c r="I85" s="47"/>
      <c r="J85" s="47"/>
      <c r="K85" s="47"/>
      <c r="L85" s="49"/>
      <c r="M85" s="49"/>
    </row>
    <row r="86" spans="1:14" ht="12.75" customHeight="1" x14ac:dyDescent="0.25">
      <c r="A86" s="47"/>
      <c r="B86" s="47"/>
      <c r="C86" s="47"/>
      <c r="D86" s="49"/>
      <c r="E86" s="49"/>
      <c r="F86" s="47"/>
      <c r="G86" s="47"/>
      <c r="H86" s="47"/>
      <c r="I86" s="47"/>
      <c r="J86" s="47"/>
      <c r="K86" s="47"/>
      <c r="L86" s="49"/>
      <c r="M86" s="49"/>
    </row>
    <row r="87" spans="1:14" ht="12.75" customHeight="1" x14ac:dyDescent="0.25">
      <c r="A87" s="47"/>
      <c r="B87" s="47"/>
      <c r="C87" s="47"/>
      <c r="D87" s="49"/>
      <c r="E87" s="49"/>
      <c r="F87" s="47"/>
      <c r="G87" s="47"/>
      <c r="H87" s="47"/>
      <c r="I87" s="47"/>
      <c r="J87" s="47"/>
      <c r="K87" s="47"/>
      <c r="L87" s="49"/>
      <c r="M87" s="49"/>
    </row>
    <row r="88" spans="1:14" ht="12.75" customHeight="1" x14ac:dyDescent="0.25">
      <c r="A88" s="1"/>
      <c r="B88" s="1"/>
      <c r="C88" s="1"/>
      <c r="D88" s="3"/>
      <c r="E88" s="3"/>
      <c r="F88" s="1"/>
      <c r="G88" s="1"/>
      <c r="H88" s="1"/>
      <c r="I88" s="1"/>
      <c r="J88" s="1"/>
      <c r="K88" s="1"/>
      <c r="L88" s="3"/>
      <c r="M88" s="3"/>
      <c r="N88" s="4"/>
    </row>
    <row r="89" spans="1:14" ht="12.75" customHeight="1" x14ac:dyDescent="0.25">
      <c r="A89" s="1"/>
      <c r="B89" s="1"/>
      <c r="C89" s="1"/>
      <c r="D89" s="3"/>
      <c r="E89" s="3"/>
      <c r="F89" s="1"/>
      <c r="G89" s="1"/>
      <c r="H89" s="1"/>
      <c r="I89" s="1"/>
      <c r="J89" s="1"/>
      <c r="K89" s="1"/>
      <c r="L89" s="3"/>
      <c r="M89" s="3"/>
      <c r="N89" s="4"/>
    </row>
    <row r="90" spans="1:14" ht="12.75" customHeight="1" x14ac:dyDescent="0.25">
      <c r="A90" s="1"/>
      <c r="B90" s="1"/>
      <c r="C90" s="1"/>
      <c r="D90" s="3"/>
      <c r="E90" s="3"/>
      <c r="F90" s="1"/>
      <c r="G90" s="1"/>
      <c r="H90" s="1"/>
      <c r="I90" s="1"/>
      <c r="J90" s="1"/>
      <c r="K90" s="1"/>
      <c r="L90" s="3"/>
      <c r="M90" s="3"/>
      <c r="N90" s="4"/>
    </row>
    <row r="91" spans="1:14" ht="12.75" customHeight="1" x14ac:dyDescent="0.25">
      <c r="A91" s="1"/>
      <c r="B91" s="1"/>
      <c r="C91" s="1"/>
      <c r="D91" s="3"/>
      <c r="E91" s="3"/>
      <c r="F91" s="1"/>
      <c r="G91" s="1"/>
      <c r="H91" s="1"/>
      <c r="I91" s="1"/>
      <c r="J91" s="1"/>
      <c r="K91" s="1"/>
      <c r="L91" s="3"/>
      <c r="M91" s="3"/>
      <c r="N91" s="4"/>
    </row>
    <row r="92" spans="1:14" ht="12.75" customHeight="1" x14ac:dyDescent="0.25">
      <c r="A92" s="1"/>
      <c r="B92" s="1"/>
      <c r="C92" s="1"/>
      <c r="D92" s="3"/>
      <c r="E92" s="3"/>
      <c r="F92" s="1"/>
      <c r="G92" s="1"/>
      <c r="H92" s="1"/>
      <c r="I92" s="1"/>
      <c r="J92" s="1"/>
      <c r="K92" s="1"/>
      <c r="L92" s="3"/>
      <c r="M92" s="3"/>
      <c r="N92" s="4"/>
    </row>
    <row r="93" spans="1:14" ht="12.75" customHeight="1" x14ac:dyDescent="0.25">
      <c r="A93" s="1"/>
      <c r="B93" s="1"/>
      <c r="C93" s="1"/>
      <c r="D93" s="3"/>
      <c r="E93" s="3"/>
      <c r="F93" s="1"/>
      <c r="G93" s="1"/>
      <c r="H93" s="1"/>
      <c r="I93" s="1"/>
      <c r="J93" s="1"/>
      <c r="K93" s="1"/>
      <c r="L93" s="3"/>
      <c r="M93" s="3"/>
      <c r="N93" s="4"/>
    </row>
    <row r="94" spans="1:14" ht="12.75" customHeight="1" x14ac:dyDescent="0.25">
      <c r="A94" s="1"/>
      <c r="B94" s="1"/>
      <c r="C94" s="1"/>
      <c r="D94" s="3"/>
      <c r="E94" s="3"/>
      <c r="F94" s="1"/>
      <c r="G94" s="1"/>
      <c r="H94" s="1"/>
      <c r="I94" s="1"/>
      <c r="J94" s="1"/>
      <c r="K94" s="1"/>
      <c r="L94" s="3"/>
      <c r="M94" s="3"/>
      <c r="N94" s="4"/>
    </row>
    <row r="95" spans="1:14" ht="12.75" customHeight="1" x14ac:dyDescent="0.25">
      <c r="A95" s="1"/>
      <c r="B95" s="1"/>
      <c r="C95" s="1"/>
      <c r="D95" s="3"/>
      <c r="E95" s="3"/>
      <c r="F95" s="1"/>
      <c r="G95" s="1"/>
      <c r="H95" s="1"/>
      <c r="I95" s="1"/>
      <c r="J95" s="1"/>
      <c r="K95" s="1"/>
      <c r="L95" s="3"/>
      <c r="M95" s="3"/>
      <c r="N95" s="4"/>
    </row>
    <row r="96" spans="1:14" ht="12.75" customHeight="1" x14ac:dyDescent="0.25">
      <c r="A96" s="1"/>
      <c r="B96" s="1"/>
      <c r="C96" s="1"/>
      <c r="D96" s="3"/>
      <c r="E96" s="3"/>
      <c r="F96" s="1"/>
      <c r="G96" s="1"/>
      <c r="H96" s="1"/>
      <c r="I96" s="1"/>
      <c r="J96" s="1"/>
      <c r="K96" s="1"/>
      <c r="L96" s="3"/>
      <c r="M96" s="3"/>
      <c r="N96" s="4"/>
    </row>
    <row r="97" spans="1:14" ht="12.75" customHeight="1" x14ac:dyDescent="0.25">
      <c r="A97" s="1"/>
      <c r="B97" s="1"/>
      <c r="C97" s="1"/>
      <c r="D97" s="3"/>
      <c r="E97" s="3"/>
      <c r="F97" s="1"/>
      <c r="G97" s="1"/>
      <c r="H97" s="1"/>
      <c r="I97" s="1"/>
      <c r="J97" s="1"/>
      <c r="K97" s="1"/>
      <c r="L97" s="3"/>
      <c r="M97" s="3"/>
      <c r="N97" s="4"/>
    </row>
    <row r="98" spans="1:14" ht="12.75" customHeight="1" x14ac:dyDescent="0.25">
      <c r="A98" s="1"/>
      <c r="B98" s="1"/>
      <c r="C98" s="1"/>
      <c r="D98" s="3"/>
      <c r="E98" s="3"/>
      <c r="F98" s="1"/>
      <c r="G98" s="1"/>
      <c r="H98" s="1"/>
      <c r="I98" s="1"/>
      <c r="J98" s="1"/>
      <c r="K98" s="1"/>
      <c r="L98" s="3"/>
      <c r="M98" s="3"/>
      <c r="N98" s="4"/>
    </row>
    <row r="99" spans="1:14" ht="12.75" customHeight="1" x14ac:dyDescent="0.25">
      <c r="A99" s="1"/>
      <c r="B99" s="1"/>
      <c r="C99" s="1"/>
      <c r="D99" s="3"/>
      <c r="E99" s="3"/>
      <c r="F99" s="1"/>
      <c r="G99" s="1"/>
      <c r="H99" s="1"/>
      <c r="I99" s="1"/>
      <c r="J99" s="1"/>
      <c r="K99" s="1"/>
      <c r="L99" s="3"/>
      <c r="M99" s="3"/>
      <c r="N99" s="4"/>
    </row>
  </sheetData>
  <mergeCells count="3">
    <mergeCell ref="B3:N4"/>
    <mergeCell ref="B5:N5"/>
    <mergeCell ref="B7:C7"/>
  </mergeCells>
  <printOptions horizontalCentered="1" verticalCentered="1"/>
  <pageMargins left="0" right="0" top="0.39370078740157499" bottom="0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Exportaciones-Val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Luciana</dc:creator>
  <cp:lastModifiedBy>Luciana</cp:lastModifiedBy>
  <dcterms:created xsi:type="dcterms:W3CDTF">2020-11-19T04:48:43Z</dcterms:created>
  <dcterms:modified xsi:type="dcterms:W3CDTF">2020-11-19T04:49:07Z</dcterms:modified>
</cp:coreProperties>
</file>